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  <sheet name="Формула числа прописью" sheetId="4" r:id="rId4"/>
  </sheets>
  <definedNames>
    <definedName name="Сегодня">'Формула числа прописью'!$K$4</definedName>
  </definedNames>
  <calcPr fullCalcOnLoad="1"/>
</workbook>
</file>

<file path=xl/comments4.xml><?xml version="1.0" encoding="utf-8"?>
<comments xmlns="http://schemas.openxmlformats.org/spreadsheetml/2006/main">
  <authors>
    <author>Ok</author>
  </authors>
  <commentList>
    <comment ref="E2" authorId="0">
      <text>
        <r>
          <rPr>
            <b/>
            <sz val="8"/>
            <rFont val="Tahoma"/>
            <family val="2"/>
          </rPr>
          <t>Ok:</t>
        </r>
        <r>
          <rPr>
            <sz val="8"/>
            <rFont val="Tahoma"/>
            <family val="2"/>
          </rPr>
          <t xml:space="preserve">
Здесь надо вставить ссылку на первый лист, откуда берётся число для прописи. В данном примере это 'счёт-факт' ячейка I31 - "Итого"</t>
        </r>
      </text>
    </comment>
    <comment ref="B8" authorId="0">
      <text>
        <r>
          <rPr>
            <b/>
            <sz val="8"/>
            <rFont val="Tahoma"/>
            <family val="2"/>
          </rPr>
          <t>Ok:</t>
        </r>
        <r>
          <rPr>
            <sz val="8"/>
            <rFont val="Tahoma"/>
            <family val="2"/>
          </rPr>
          <t xml:space="preserve">
Эта строка будет вставляться для НДС</t>
        </r>
      </text>
    </comment>
    <comment ref="G2" authorId="0">
      <text>
        <r>
          <rPr>
            <b/>
            <sz val="8"/>
            <rFont val="Tahoma"/>
            <family val="2"/>
          </rPr>
          <t>Ok:</t>
        </r>
        <r>
          <rPr>
            <sz val="8"/>
            <rFont val="Tahoma"/>
            <family val="2"/>
          </rPr>
          <t xml:space="preserve">
Здесь должна быть ссылка на ячейку с НДС листа "счет-фактура"</t>
        </r>
      </text>
    </comment>
  </commentList>
</comments>
</file>

<file path=xl/sharedStrings.xml><?xml version="1.0" encoding="utf-8"?>
<sst xmlns="http://schemas.openxmlformats.org/spreadsheetml/2006/main" count="334" uniqueCount="202">
  <si>
    <t>К платежному требованию</t>
  </si>
  <si>
    <t>№</t>
  </si>
  <si>
    <t>Дата</t>
  </si>
  <si>
    <t>Сумма счета</t>
  </si>
  <si>
    <t>Кол-во</t>
  </si>
  <si>
    <t>Цветкова Л.В.</t>
  </si>
  <si>
    <t>Всего:</t>
  </si>
  <si>
    <t>Ед. изм.</t>
  </si>
  <si>
    <t>Тел./факс:+7(812)387-52-21</t>
  </si>
  <si>
    <r>
      <t>Поставщик:</t>
    </r>
    <r>
      <rPr>
        <sz val="10"/>
        <rFont val="Times New Roman"/>
        <family val="1"/>
      </rPr>
      <t xml:space="preserve"> ООО "Ленинградская база учебно-наглядных пособий" </t>
    </r>
  </si>
  <si>
    <t>Тел./факс: +7(812)388-15-91, 387-52-21(бухгалтерия),  387-53-92(склад)</t>
  </si>
  <si>
    <t>ИНН: 7810068433; КПП: 781001001; ОГРН: 506784716517</t>
  </si>
  <si>
    <t>Ефимова В.И.</t>
  </si>
  <si>
    <t>Зав.товарным складом</t>
  </si>
  <si>
    <t>Грузополучатель и адрес:</t>
  </si>
  <si>
    <t>E-mail : info@lenbaza.ru               www.lenbaza.ru</t>
  </si>
  <si>
    <t>Всего к оплате:</t>
  </si>
  <si>
    <t>В ячейке Е2 должна быть ссылка на исходное число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</si>
  <si>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</si>
  <si>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</si>
  <si>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</si>
  <si>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</si>
  <si>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</si>
  <si>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Для справки - смотрите примечания к ячейкам E4 B8 B9 этого листа и H2 и C34 предыдущего.</t>
  </si>
  <si>
    <t>рублей</t>
  </si>
  <si>
    <t>В ячкйке G2 было: "='счет-факт'!H14"</t>
  </si>
  <si>
    <t>В ячкйке В8 было: " (в т.ч. НДС - "</t>
  </si>
  <si>
    <t>В ячкйке В9 было: "=ОКРУГЛ((G2);2)"</t>
  </si>
  <si>
    <t>В ячкйке С9 было: ")"</t>
  </si>
  <si>
    <t>коп.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</si>
  <si>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</si>
  <si>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</si>
  <si>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</si>
  <si>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</si>
  <si>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</si>
  <si>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</si>
  <si>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</si>
  <si>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</si>
  <si>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</si>
  <si>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</si>
  <si>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</si>
  <si>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</si>
  <si>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</si>
  <si>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</si>
  <si>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</si>
  <si>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</si>
  <si>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</si>
  <si>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</si>
  <si>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</si>
  <si>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</si>
  <si>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</si>
  <si>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</si>
  <si>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</si>
  <si>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</si>
  <si>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</si>
  <si>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</si>
  <si>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</si>
  <si>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</si>
  <si>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</si>
  <si>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</si>
  <si>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</si>
  <si>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</si>
  <si>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</si>
  <si>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</si>
  <si>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</si>
  <si>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</si>
  <si>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</si>
  <si>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</si>
  <si>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 xml:space="preserve">Автор : Ap0st0l  |  Рихтовал: 0legator     ©2005 </t>
  </si>
  <si>
    <t>http://www.allok.ru/</t>
  </si>
  <si>
    <t>Замечания и пожелания - сюда:</t>
  </si>
  <si>
    <t>olegator@allok.ru</t>
  </si>
  <si>
    <t>© Олег Оксанич 2005г  www.allok.ru</t>
  </si>
  <si>
    <r>
      <t xml:space="preserve"> </t>
    </r>
    <r>
      <rPr>
        <sz val="10"/>
        <color indexed="48"/>
        <rFont val="Arial Cyr"/>
        <family val="0"/>
      </rPr>
      <t xml:space="preserve"> &amp; Ap0st0l</t>
    </r>
  </si>
  <si>
    <t>** Обращаем Ваше внимание, что вся мебель продается в разобраном виде.</t>
  </si>
  <si>
    <t>Наименование</t>
  </si>
  <si>
    <t>* Цены на выписаный товар действительны в течение  10 банковских дней с даты выставления счета.</t>
  </si>
  <si>
    <r>
      <t xml:space="preserve">Грузоотправитель: </t>
    </r>
    <r>
      <rPr>
        <sz val="10"/>
        <rFont val="Times New Roman"/>
        <family val="1"/>
      </rPr>
      <t>ООО "Ленинградская база учебно-наглядных пособий"</t>
    </r>
  </si>
  <si>
    <t xml:space="preserve">Кор./счет: 30101810000000000201; БИК: 044525201 </t>
  </si>
  <si>
    <t>Код</t>
  </si>
  <si>
    <r>
      <t>Расчетный счет:</t>
    </r>
    <r>
      <rPr>
        <sz val="10"/>
        <rFont val="Times New Roman"/>
        <family val="1"/>
      </rPr>
      <t xml:space="preserve"> 40702810402100019037 в ОАО АКБ «Авангард» г.Москва</t>
    </r>
  </si>
  <si>
    <t>Базовая цена, руб.</t>
  </si>
  <si>
    <t>Скидка, %</t>
  </si>
  <si>
    <t>Цена со скидкой, руб.</t>
  </si>
  <si>
    <t>Сумма, руб.</t>
  </si>
  <si>
    <t>Согласно Приказа № 1 от 09.01.2014 года уполномочены подписывать счета, товарные накладные:</t>
  </si>
  <si>
    <r>
      <t xml:space="preserve">Адрес: </t>
    </r>
    <r>
      <rPr>
        <sz val="10"/>
        <rFont val="Times New Roman"/>
        <family val="1"/>
      </rPr>
      <t>196084, г.Санкт-Петербург, Московский проспект, 93(а/я 244)</t>
    </r>
  </si>
  <si>
    <t>Зам. Генерального директора</t>
  </si>
  <si>
    <t>Главный бухгалтер</t>
  </si>
  <si>
    <t>Костылева Л.О.</t>
  </si>
  <si>
    <t>Адрес доставки:</t>
  </si>
  <si>
    <t>Телефон:</t>
  </si>
  <si>
    <t xml:space="preserve">Контактное лицо: </t>
  </si>
  <si>
    <t>Примечания:</t>
  </si>
  <si>
    <t>Являемся субъектом малого предпринимательства ст.4 ФЗ от 24.07.2007 № 209-ФЗ</t>
  </si>
  <si>
    <t>*** Срок поставки мебели до 60 календарных дней</t>
  </si>
  <si>
    <t>ИНН:</t>
  </si>
  <si>
    <t xml:space="preserve">без НДС: упрощенная система налогообложения - ст. 346.11, 346.12, 346.13 НК РФ (не выписываются </t>
  </si>
  <si>
    <t>счета-фактуры и не ведется книга покупок и продаж)</t>
  </si>
  <si>
    <t>Исполнитель: Цветков Дмитрий</t>
  </si>
  <si>
    <t>ТМС</t>
  </si>
  <si>
    <t>КРК</t>
  </si>
  <si>
    <t>СП</t>
  </si>
  <si>
    <t>БЭМ</t>
  </si>
  <si>
    <t>шт</t>
  </si>
  <si>
    <t>МОБУ "Гостинопольская основная общеобразовательная школа"</t>
  </si>
  <si>
    <t>187440, ЛО, Волховский район, п/о Гостинополье, д. Выдин Остров, ул. Школьная д. 2-а</t>
  </si>
  <si>
    <t>gosti.school@mail.ru</t>
  </si>
  <si>
    <t>ПЛМ</t>
  </si>
  <si>
    <t>ПОЛ</t>
  </si>
  <si>
    <t>Катер прогулочный (300х220х125мм)</t>
  </si>
  <si>
    <t>ОКС</t>
  </si>
  <si>
    <t>ПР</t>
  </si>
  <si>
    <t>ВР</t>
  </si>
  <si>
    <t>В</t>
  </si>
  <si>
    <t>Набор "Парикмахер" (10 предметов: фен, насадки для фена(2 шт.), плойка, пеньюар, расческа, массажная щетка, зеркало, ножницы, филлеровочные ножницы)</t>
  </si>
  <si>
    <t>Тележка для маркета (390x365x580мм)</t>
  </si>
  <si>
    <t>Самолет "Ястреб" (330х350х130мм)</t>
  </si>
  <si>
    <t>"Блоппер", автомобиль-самосвал (180x150x135мм)</t>
  </si>
  <si>
    <t>"Блоппер", автомобиль-кран (180x150x125мм)</t>
  </si>
  <si>
    <t>"Блоппер", автомобиль-пожарная спецмашина (180x150x135мм)</t>
  </si>
  <si>
    <t>"Блоппер", автомобиль-бетоновоз (180x150x145мм)</t>
  </si>
  <si>
    <t>"Салют", автомобиль-пожарная спецмашина (220х110х140мм)</t>
  </si>
  <si>
    <t>Лошадки (каталка на палочке, 105x180x675мм)</t>
  </si>
  <si>
    <t xml:space="preserve">Жираф (каталка на веревочке, 100х140х260мм)                     </t>
  </si>
  <si>
    <t>Сабрина (каталка-автомобиль для девочек, 640х330х420мм)</t>
  </si>
  <si>
    <t>Радуга (ПИР-04, пирамидка)</t>
  </si>
  <si>
    <t>Посуда (3333-4, набор из 4 кубиков: Сложи рисунок)</t>
  </si>
  <si>
    <t>Мебель (3333-5, набор из 4 кубиков: Сложи рисунок)</t>
  </si>
  <si>
    <t>Шнуровочка (КШН4001, конструктор, 40 деталей, 3 шнурка, дерево, акриловые краски)</t>
  </si>
  <si>
    <t>Конструктор по сказке Курочка Ряба (4534-1)</t>
  </si>
  <si>
    <t>Конструктор по сказке Колобок (4534-2)</t>
  </si>
  <si>
    <t>Конструктор по сказке Теремок (4534-3)</t>
  </si>
  <si>
    <t>Конструктор по сказке Зайкина избушка (4534-4)</t>
  </si>
  <si>
    <t>Конструктор по сказке Три поросёнка (4534-6)</t>
  </si>
  <si>
    <t>Митя Весна Почтальон со зв.устр.</t>
  </si>
  <si>
    <t>Карапуз Весна 16</t>
  </si>
  <si>
    <t xml:space="preserve">Малыш 7 </t>
  </si>
  <si>
    <t>Малышка 3 дев.</t>
  </si>
  <si>
    <t>Карапуз Весна 12 девочка</t>
  </si>
  <si>
    <t>Коляска кукольная № 1 (66х30х63см)</t>
  </si>
  <si>
    <t>Коляска кукольная № 5 (50х30х58см)</t>
  </si>
  <si>
    <t>Доска гладильная детская</t>
  </si>
  <si>
    <t>Гуси-лебеди (4014, набор перчаточных кукол по сказке, 9 фигур)</t>
  </si>
  <si>
    <t>Кошкин дом (4006, набор перчаточных кукол по сказке, 4 фигуры +  5 новых)</t>
  </si>
  <si>
    <t>Домино "Транспорт" (28 деталей, дерево)</t>
  </si>
  <si>
    <t>Домино "Фрукты-ягоды" (28 деталей, дерево)</t>
  </si>
  <si>
    <t>Ежик (шнуровка, фанера, 30х21см)</t>
  </si>
  <si>
    <t>Зайка (шнуровка, фанера, 30х21см)</t>
  </si>
  <si>
    <t>Гвозди-перевертыши (Пе 1101)</t>
  </si>
  <si>
    <t>Стучалка (Н-01)</t>
  </si>
  <si>
    <t>Интеллект (ГИТ01, набор из 7 деталей по системе Никитина, дерево, акриловые краски, 120х120х120мм)</t>
  </si>
  <si>
    <t>Лягушка (ЛИ-01, логическая игра)</t>
  </si>
  <si>
    <t>Грибочки (Н-04, набор)</t>
  </si>
  <si>
    <t>Математические корзинки-5 (игровое поле-210х297 мм с вкладышами – 5 «корзинок» и 21 «грибок», развивает умения составлять числа до 5, складывать и вычитать в пределах 5)</t>
  </si>
  <si>
    <t xml:space="preserve">Дидактический материал Животные "Животные Африки" </t>
  </si>
  <si>
    <t xml:space="preserve">Дидактический материал Животные "Животные Австралии" </t>
  </si>
  <si>
    <t xml:space="preserve">Дидактический материал Растительный мир "Комнатные растения" </t>
  </si>
  <si>
    <t xml:space="preserve">Дидактический материал Деревня "Деревня" </t>
  </si>
  <si>
    <t xml:space="preserve">Дидактический материал Наш дом "Виды домов" </t>
  </si>
  <si>
    <t xml:space="preserve">Дидактический материал Москва - столица России "Москва" </t>
  </si>
  <si>
    <t>Все для счета (96 карточек для счета в пределах 10)</t>
  </si>
  <si>
    <t>Раздаточный демонстрационный материал математике №1 (97 карточек)</t>
  </si>
  <si>
    <t>Сравни и подбери (20 карт для сравнения предметов: величина, толщина, вес, ширина, высота, скорость)</t>
  </si>
  <si>
    <t>Учимся думать и рассуждать (от 5 до 6 лет, 144 карточки, 150х210мм)</t>
  </si>
  <si>
    <t xml:space="preserve">Лыжи детские (мини) </t>
  </si>
  <si>
    <t>Игра ПДД комплект «Дорога»</t>
  </si>
  <si>
    <t>Бубенцы на руку/ногу (4 бубенчика на плотной ленте)</t>
  </si>
  <si>
    <t>Гармонь меховая "Елочка"</t>
  </si>
  <si>
    <t>Ксилофон 10 нот (КС1001, дерево, акриловые краски, 340х210х50мм)</t>
  </si>
  <si>
    <t>Румба большая</t>
  </si>
  <si>
    <t>Кольцо баскетбольное метал №7(пруток 16мм)вандалоуст. б/сетки диам.450мм</t>
  </si>
  <si>
    <t>Скамейка гимнастическая 2,5 м (мет. ножки) меб.лак</t>
  </si>
  <si>
    <t>Кольцеброс комбинированный в сумке ПВХ</t>
  </si>
  <si>
    <t>Дуги для подлезания разноцветные "Матрешка" набор 4шт h-60;55;50;45см(фанера)</t>
  </si>
  <si>
    <t>Мешочек для метания 70 гр. (винилискожа, песок)</t>
  </si>
  <si>
    <t>АН</t>
  </si>
  <si>
    <t>АЛТ</t>
  </si>
  <si>
    <t>ЯС</t>
  </si>
  <si>
    <t>ВЧ</t>
  </si>
  <si>
    <t>ВХ</t>
  </si>
  <si>
    <t>МР</t>
  </si>
  <si>
    <t>СКП</t>
  </si>
  <si>
    <t>Комплект шкафов для игрушек и пособий "Василек-3" (2512х425х1230мм)</t>
  </si>
  <si>
    <t>Шкаф-стеллаж "Мозаика" трехсекционный, 9 ячеек, (без дверок) (1200х420х1260мм)</t>
  </si>
  <si>
    <t>Дверки к шкафу-стеллажу "Мозаика" (397х397мм)</t>
  </si>
  <si>
    <t xml:space="preserve">Домик 3 в 1 (магазин, аптека, почта, 1626х457х1515мм) </t>
  </si>
  <si>
    <t>Стол дидактический №4 со скатом и наполнением (2000х460х480мм)</t>
  </si>
  <si>
    <t>СВ</t>
  </si>
  <si>
    <t>ВЛН</t>
  </si>
  <si>
    <t xml:space="preserve">Змейка-шагайка (7 таблеток, d20см) с апплик. </t>
  </si>
  <si>
    <t>Мяч резиновый д. 100мм</t>
  </si>
  <si>
    <t>Мяч резиновый д. 150мм</t>
  </si>
  <si>
    <t xml:space="preserve">Сенсорная дорожка 40х180см (канат) №4 </t>
  </si>
  <si>
    <t xml:space="preserve">Конус с отверстиями </t>
  </si>
  <si>
    <t xml:space="preserve">Обруч пластиковый эконом 100см </t>
  </si>
  <si>
    <t xml:space="preserve">Обруч пластиковый эконом 60см </t>
  </si>
  <si>
    <t xml:space="preserve">Комплект вертикальных стоек (2 конуса с отверстиями, 2 втулки, 2 клипсы, 3 палки по 1,5м) </t>
  </si>
  <si>
    <t>(950)018-11-08</t>
  </si>
  <si>
    <t>Светлана Михайловна</t>
  </si>
  <si>
    <t>Счет №15415Д от 23.11.2015</t>
  </si>
  <si>
    <t>(81363)37-824 Волковицкая Галина Иосифовна (дир.)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</si>
</sst>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#,##0.0"/>
    <numFmt numFmtId="188" formatCode="d\ mmmm\,\ yyyy"/>
    <numFmt numFmtId="189" formatCode="dd\ mmm\ yy"/>
    <numFmt numFmtId="190" formatCode="d\ mmm\ yy"/>
    <numFmt numFmtId="191" formatCode="#,##0.00_ ;\-#,##0.00\ "/>
    <numFmt numFmtId="192" formatCode="_-* #,##0.00[$р.-419]_-;\-* #,##0.00[$р.-419]_-;_-* &quot;-&quot;??[$р.-419]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8"/>
      <color indexed="13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sz val="8"/>
      <color indexed="17"/>
      <name val="Arial Cyr"/>
      <family val="2"/>
    </font>
    <font>
      <b/>
      <sz val="12"/>
      <color indexed="14"/>
      <name val="Arial Cyr"/>
      <family val="2"/>
    </font>
    <font>
      <sz val="10"/>
      <color indexed="12"/>
      <name val="Arial Cyr"/>
      <family val="2"/>
    </font>
    <font>
      <sz val="12"/>
      <color indexed="10"/>
      <name val="Arial Cyr"/>
      <family val="2"/>
    </font>
    <font>
      <sz val="10"/>
      <color indexed="15"/>
      <name val="Arial Cyr"/>
      <family val="2"/>
    </font>
    <font>
      <sz val="10"/>
      <color indexed="17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2"/>
      <name val="Arial Cyr"/>
      <family val="2"/>
    </font>
    <font>
      <sz val="9"/>
      <color indexed="10"/>
      <name val="Arial Cyr"/>
      <family val="2"/>
    </font>
    <font>
      <sz val="10"/>
      <color indexed="14"/>
      <name val="Arial Cyr"/>
      <family val="2"/>
    </font>
    <font>
      <sz val="8"/>
      <color indexed="12"/>
      <name val="Arial Cyr"/>
      <family val="0"/>
    </font>
    <font>
      <sz val="10"/>
      <color indexed="4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horizontal="left"/>
      <protection/>
    </xf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4" fontId="6" fillId="33" borderId="0" xfId="0" applyNumberFormat="1" applyFont="1" applyFill="1" applyBorder="1" applyAlignment="1">
      <alignment horizontal="right"/>
    </xf>
    <xf numFmtId="2" fontId="7" fillId="33" borderId="0" xfId="0" applyNumberFormat="1" applyFont="1" applyFill="1" applyAlignment="1">
      <alignment/>
    </xf>
    <xf numFmtId="0" fontId="0" fillId="0" borderId="0" xfId="0" applyNumberFormat="1" applyAlignment="1">
      <alignment horizontal="left"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/>
      <protection hidden="1"/>
    </xf>
    <xf numFmtId="0" fontId="7" fillId="0" borderId="0" xfId="0" applyNumberFormat="1" applyFont="1" applyAlignment="1">
      <alignment/>
    </xf>
    <xf numFmtId="188" fontId="1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9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2" fontId="0" fillId="0" borderId="0" xfId="0" applyNumberFormat="1" applyAlignment="1">
      <alignment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shrinkToFit="1"/>
    </xf>
    <xf numFmtId="0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22" fontId="14" fillId="0" borderId="0" xfId="0" applyNumberFormat="1" applyFont="1" applyAlignment="1">
      <alignment/>
    </xf>
    <xf numFmtId="4" fontId="14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6" fillId="0" borderId="0" xfId="0" applyNumberFormat="1" applyFont="1" applyAlignment="1">
      <alignment shrinkToFit="1"/>
    </xf>
    <xf numFmtId="0" fontId="17" fillId="0" borderId="0" xfId="0" applyNumberFormat="1" applyFont="1" applyAlignment="1">
      <alignment shrinkToFit="1"/>
    </xf>
    <xf numFmtId="3" fontId="14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18" fillId="0" borderId="0" xfId="0" applyNumberFormat="1" applyFont="1" applyBorder="1" applyAlignment="1">
      <alignment/>
    </xf>
    <xf numFmtId="0" fontId="1" fillId="0" borderId="0" xfId="42" applyNumberFormat="1" applyAlignment="1" applyProtection="1">
      <alignment/>
      <protection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2" fontId="3" fillId="0" borderId="13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right"/>
    </xf>
    <xf numFmtId="2" fontId="4" fillId="0" borderId="22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1" fillId="0" borderId="11" xfId="42" applyBorder="1" applyAlignment="1" applyProtection="1">
      <alignment horizontal="left"/>
      <protection/>
    </xf>
    <xf numFmtId="0" fontId="0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2" fontId="25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27" xfId="0" applyFont="1" applyBorder="1" applyAlignment="1">
      <alignment horizontal="left" vertic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34" borderId="0" xfId="0" applyNumberFormat="1" applyFont="1" applyFill="1" applyAlignment="1">
      <alignment horizontal="center" vertical="center" wrapText="1"/>
    </xf>
    <xf numFmtId="0" fontId="11" fillId="35" borderId="0" xfId="0" applyNumberFormat="1" applyFont="1" applyFill="1" applyAlignment="1">
      <alignment horizontal="center" vertical="center" wrapText="1"/>
    </xf>
    <xf numFmtId="0" fontId="1" fillId="0" borderId="0" xfId="42" applyNumberFormat="1" applyAlignment="1" applyProtection="1">
      <alignment/>
      <protection/>
    </xf>
    <xf numFmtId="14" fontId="9" fillId="36" borderId="0" xfId="0" applyNumberFormat="1" applyFont="1" applyFill="1" applyAlignment="1">
      <alignment horizontal="center"/>
    </xf>
    <xf numFmtId="188" fontId="10" fillId="0" borderId="0" xfId="0" applyNumberFormat="1" applyFont="1" applyBorder="1" applyAlignment="1">
      <alignment horizontal="left"/>
    </xf>
    <xf numFmtId="0" fontId="19" fillId="33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16" xfId="55"/>
    <cellStyle name="Обычный 2" xfId="56"/>
    <cellStyle name="Обычный 2 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95250</xdr:rowOff>
    </xdr:from>
    <xdr:to>
      <xdr:col>3</xdr:col>
      <xdr:colOff>19050</xdr:colOff>
      <xdr:row>112</xdr:row>
      <xdr:rowOff>0</xdr:rowOff>
    </xdr:to>
    <xdr:pic>
      <xdr:nvPicPr>
        <xdr:cNvPr id="1" name="Рисунок 1" descr="Clip1"/>
        <xdr:cNvPicPr preferRelativeResize="1">
          <a:picLocks noChangeAspect="1"/>
        </xdr:cNvPicPr>
      </xdr:nvPicPr>
      <xdr:blipFill>
        <a:blip r:embed="rId1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26489025"/>
          <a:ext cx="1543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103</xdr:row>
      <xdr:rowOff>142875</xdr:rowOff>
    </xdr:from>
    <xdr:to>
      <xdr:col>10</xdr:col>
      <xdr:colOff>514350</xdr:colOff>
      <xdr:row>107</xdr:row>
      <xdr:rowOff>0</xdr:rowOff>
    </xdr:to>
    <xdr:pic>
      <xdr:nvPicPr>
        <xdr:cNvPr id="2" name="Picture 2" descr="Clip3"/>
        <xdr:cNvPicPr preferRelativeResize="1">
          <a:picLocks noChangeAspect="1"/>
        </xdr:cNvPicPr>
      </xdr:nvPicPr>
      <xdr:blipFill>
        <a:blip r:embed="rId2">
          <a:clrChange>
            <a:clrFrom>
              <a:srgbClr val="FBFBFB"/>
            </a:clrFrom>
            <a:clrTo>
              <a:srgbClr val="FBFBFB">
                <a:alpha val="0"/>
              </a:srgbClr>
            </a:clrTo>
          </a:clrChange>
        </a:blip>
        <a:stretch>
          <a:fillRect/>
        </a:stretch>
      </xdr:blipFill>
      <xdr:spPr>
        <a:xfrm>
          <a:off x="3857625" y="26536650"/>
          <a:ext cx="1971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106</xdr:row>
      <xdr:rowOff>0</xdr:rowOff>
    </xdr:from>
    <xdr:to>
      <xdr:col>9</xdr:col>
      <xdr:colOff>676275</xdr:colOff>
      <xdr:row>109</xdr:row>
      <xdr:rowOff>0</xdr:rowOff>
    </xdr:to>
    <xdr:pic>
      <xdr:nvPicPr>
        <xdr:cNvPr id="3" name="Рисунок 12" descr="бухгалтер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00550" y="26879550"/>
          <a:ext cx="847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sti.school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llok.ru/" TargetMode="External" /><Relationship Id="rId2" Type="http://schemas.openxmlformats.org/officeDocument/2006/relationships/hyperlink" Target="http://www.allok.ru/" TargetMode="External" /><Relationship Id="rId3" Type="http://schemas.openxmlformats.org/officeDocument/2006/relationships/hyperlink" Target="mailto:olegator@allok.ru?subject=&#1063;&#1080;&#1089;&#1083;&#1086;_&#1087;&#1088;&#1086;&#1087;&#1080;&#1089;&#1100;&#1102;_&#1074;_Excel" TargetMode="External" /><Relationship Id="rId4" Type="http://schemas.openxmlformats.org/officeDocument/2006/relationships/comments" Target="../comments4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view="pageBreakPreview" zoomScaleSheetLayoutView="100" zoomScalePageLayoutView="0" workbookViewId="0" topLeftCell="IE7">
      <selection activeCell="IS63" sqref="IS63"/>
    </sheetView>
  </sheetViews>
  <sheetFormatPr defaultColWidth="9.00390625" defaultRowHeight="12.75"/>
  <cols>
    <col min="1" max="1" width="4.75390625" style="0" customWidth="1"/>
    <col min="3" max="3" width="7.375" style="0" customWidth="1"/>
    <col min="4" max="4" width="6.125" style="0" customWidth="1"/>
    <col min="5" max="5" width="6.875" style="0" customWidth="1"/>
    <col min="6" max="6" width="6.375" style="0" customWidth="1"/>
    <col min="7" max="7" width="6.75390625" style="0" customWidth="1"/>
    <col min="8" max="8" width="6.375" style="0" bestFit="1" customWidth="1"/>
    <col min="9" max="9" width="6.375" style="0" customWidth="1"/>
    <col min="10" max="10" width="9.75390625" style="0" customWidth="1"/>
    <col min="11" max="11" width="7.125" style="0" customWidth="1"/>
    <col min="12" max="12" width="9.75390625" style="0" bestFit="1" customWidth="1"/>
    <col min="13" max="13" width="9.75390625" style="0" customWidth="1"/>
  </cols>
  <sheetData>
    <row r="1" spans="1:13" ht="12.75">
      <c r="A1" s="98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.75">
      <c r="A2" s="98" t="s">
        <v>86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2.75" customHeight="1">
      <c r="A3" s="99" t="s">
        <v>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2.75" customHeight="1">
      <c r="A4" s="83" t="s">
        <v>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2.75" customHeight="1">
      <c r="A5" s="99" t="s">
        <v>78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2.75" customHeight="1">
      <c r="A6" s="83" t="s">
        <v>11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2.75">
      <c r="A7" s="98" t="s">
        <v>77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>
      <c r="A8" s="98" t="s">
        <v>15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3.5" thickBo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:13" ht="26.25" customHeight="1">
      <c r="A10" s="89" t="s">
        <v>14</v>
      </c>
      <c r="B10" s="90"/>
      <c r="C10" s="90"/>
      <c r="D10" s="92" t="s">
        <v>105</v>
      </c>
      <c r="E10" s="92"/>
      <c r="F10" s="92"/>
      <c r="G10" s="92"/>
      <c r="H10" s="92"/>
      <c r="I10" s="92"/>
      <c r="J10" s="93"/>
      <c r="K10" s="89" t="s">
        <v>0</v>
      </c>
      <c r="L10" s="90"/>
      <c r="M10" s="103"/>
    </row>
    <row r="11" spans="1:13" ht="12.75">
      <c r="A11" s="101" t="s">
        <v>106</v>
      </c>
      <c r="B11" s="72"/>
      <c r="C11" s="72"/>
      <c r="D11" s="72"/>
      <c r="E11" s="72"/>
      <c r="F11" s="72"/>
      <c r="G11" s="72"/>
      <c r="H11" s="72"/>
      <c r="I11" s="72"/>
      <c r="J11" s="73"/>
      <c r="K11" s="70" t="s">
        <v>1</v>
      </c>
      <c r="L11" s="71"/>
      <c r="M11" s="104"/>
    </row>
    <row r="12" spans="1:13" ht="13.5" thickBot="1">
      <c r="A12" s="102" t="s">
        <v>201</v>
      </c>
      <c r="B12" s="77"/>
      <c r="C12" s="77"/>
      <c r="D12" s="77"/>
      <c r="E12" s="77"/>
      <c r="F12" s="77"/>
      <c r="G12" s="77"/>
      <c r="H12" s="77"/>
      <c r="I12" s="77"/>
      <c r="J12" s="78"/>
      <c r="K12" s="84" t="s">
        <v>2</v>
      </c>
      <c r="L12" s="85"/>
      <c r="M12" s="86"/>
    </row>
    <row r="13" spans="1:13" ht="12.75">
      <c r="A13" s="5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8.75">
      <c r="A14" s="52"/>
      <c r="B14" s="1"/>
      <c r="C14" s="2"/>
      <c r="D14" s="2"/>
      <c r="E14" s="67"/>
      <c r="F14" s="91" t="s">
        <v>200</v>
      </c>
      <c r="G14" s="91"/>
      <c r="H14" s="91"/>
      <c r="I14" s="91"/>
      <c r="J14" s="91"/>
      <c r="K14" s="91"/>
      <c r="L14" s="67"/>
      <c r="M14" s="67"/>
    </row>
    <row r="15" spans="1:18" ht="13.5" thickBot="1">
      <c r="A15" s="5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R15" s="20"/>
    </row>
    <row r="16" spans="1:13" ht="26.25" customHeight="1">
      <c r="A16" s="89" t="s">
        <v>90</v>
      </c>
      <c r="B16" s="90"/>
      <c r="C16" s="81" t="s">
        <v>106</v>
      </c>
      <c r="D16" s="81"/>
      <c r="E16" s="81"/>
      <c r="F16" s="81"/>
      <c r="G16" s="81"/>
      <c r="H16" s="81"/>
      <c r="I16" s="81"/>
      <c r="J16" s="81"/>
      <c r="K16" s="82"/>
      <c r="L16" s="105" t="s">
        <v>3</v>
      </c>
      <c r="M16" s="106"/>
    </row>
    <row r="17" spans="1:13" ht="12.75">
      <c r="A17" s="70" t="s">
        <v>91</v>
      </c>
      <c r="B17" s="71"/>
      <c r="C17" s="72" t="s">
        <v>198</v>
      </c>
      <c r="D17" s="72"/>
      <c r="E17" s="72"/>
      <c r="F17" s="71" t="s">
        <v>92</v>
      </c>
      <c r="G17" s="71"/>
      <c r="H17" s="71"/>
      <c r="I17" s="72" t="s">
        <v>199</v>
      </c>
      <c r="J17" s="72"/>
      <c r="K17" s="73"/>
      <c r="L17" s="94">
        <f>M96</f>
        <v>112526.59</v>
      </c>
      <c r="M17" s="95"/>
    </row>
    <row r="18" spans="1:13" ht="13.5" thickBot="1">
      <c r="A18" s="5" t="s">
        <v>93</v>
      </c>
      <c r="B18" s="6"/>
      <c r="C18" s="79" t="s">
        <v>107</v>
      </c>
      <c r="D18" s="77"/>
      <c r="E18" s="77"/>
      <c r="F18" s="77"/>
      <c r="G18" s="77"/>
      <c r="H18" s="77"/>
      <c r="I18" s="69" t="s">
        <v>96</v>
      </c>
      <c r="J18" s="77">
        <v>4718011052</v>
      </c>
      <c r="K18" s="78"/>
      <c r="L18" s="96"/>
      <c r="M18" s="97"/>
    </row>
    <row r="19" spans="1:13" ht="13.5" thickBot="1">
      <c r="A19" s="5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39" thickBot="1">
      <c r="A20" s="7" t="s">
        <v>1</v>
      </c>
      <c r="B20" s="74" t="s">
        <v>75</v>
      </c>
      <c r="C20" s="75"/>
      <c r="D20" s="75"/>
      <c r="E20" s="75"/>
      <c r="F20" s="76"/>
      <c r="G20" s="7" t="s">
        <v>79</v>
      </c>
      <c r="H20" s="7" t="s">
        <v>7</v>
      </c>
      <c r="I20" s="7" t="s">
        <v>4</v>
      </c>
      <c r="J20" s="7" t="s">
        <v>81</v>
      </c>
      <c r="K20" s="7" t="s">
        <v>82</v>
      </c>
      <c r="L20" s="7" t="s">
        <v>83</v>
      </c>
      <c r="M20" s="7" t="s">
        <v>84</v>
      </c>
    </row>
    <row r="21" spans="1:13" ht="51.75" customHeight="1">
      <c r="A21" s="55">
        <v>1</v>
      </c>
      <c r="B21" s="88" t="s">
        <v>115</v>
      </c>
      <c r="C21" s="88"/>
      <c r="D21" s="88"/>
      <c r="E21" s="88"/>
      <c r="F21" s="88"/>
      <c r="G21" s="56" t="s">
        <v>108</v>
      </c>
      <c r="H21" s="56" t="s">
        <v>104</v>
      </c>
      <c r="I21" s="56">
        <v>2</v>
      </c>
      <c r="J21" s="57">
        <v>669</v>
      </c>
      <c r="K21" s="56">
        <v>10</v>
      </c>
      <c r="L21" s="57">
        <f>ROUND(J21-J21/100*K21,)</f>
        <v>602</v>
      </c>
      <c r="M21" s="58">
        <f>L21*I21</f>
        <v>1204</v>
      </c>
    </row>
    <row r="22" spans="1:13" ht="12.75" customHeight="1">
      <c r="A22" s="59">
        <v>2</v>
      </c>
      <c r="B22" s="100" t="s">
        <v>116</v>
      </c>
      <c r="C22" s="100"/>
      <c r="D22" s="100"/>
      <c r="E22" s="100"/>
      <c r="F22" s="100"/>
      <c r="G22" s="61" t="s">
        <v>109</v>
      </c>
      <c r="H22" s="61" t="s">
        <v>104</v>
      </c>
      <c r="I22" s="61">
        <v>2</v>
      </c>
      <c r="J22" s="62">
        <v>948</v>
      </c>
      <c r="K22" s="61">
        <v>10</v>
      </c>
      <c r="L22" s="62">
        <f>ROUND(J22-J22/100*K22,)</f>
        <v>853</v>
      </c>
      <c r="M22" s="63">
        <f>L22*I22</f>
        <v>1706</v>
      </c>
    </row>
    <row r="23" spans="1:13" ht="12.75" customHeight="1">
      <c r="A23" s="59">
        <v>3</v>
      </c>
      <c r="B23" s="100" t="s">
        <v>110</v>
      </c>
      <c r="C23" s="100"/>
      <c r="D23" s="100"/>
      <c r="E23" s="100"/>
      <c r="F23" s="100"/>
      <c r="G23" s="61" t="s">
        <v>108</v>
      </c>
      <c r="H23" s="61" t="s">
        <v>104</v>
      </c>
      <c r="I23" s="61">
        <v>1</v>
      </c>
      <c r="J23" s="62">
        <v>247</v>
      </c>
      <c r="K23" s="61">
        <v>10</v>
      </c>
      <c r="L23" s="62">
        <f>ROUND(J23-J23/100*K23,)</f>
        <v>222</v>
      </c>
      <c r="M23" s="63">
        <f>L23*I23</f>
        <v>222</v>
      </c>
    </row>
    <row r="24" spans="1:13" ht="12.75" customHeight="1">
      <c r="A24" s="59">
        <v>4</v>
      </c>
      <c r="B24" s="100" t="s">
        <v>117</v>
      </c>
      <c r="C24" s="100"/>
      <c r="D24" s="100"/>
      <c r="E24" s="100"/>
      <c r="F24" s="100"/>
      <c r="G24" s="61" t="s">
        <v>108</v>
      </c>
      <c r="H24" s="61" t="s">
        <v>104</v>
      </c>
      <c r="I24" s="61">
        <v>1</v>
      </c>
      <c r="J24" s="62">
        <v>222</v>
      </c>
      <c r="K24" s="61">
        <v>10</v>
      </c>
      <c r="L24" s="62">
        <f aca="true" t="shared" si="0" ref="L24:L67">ROUND(J24-J24/100*K24,)</f>
        <v>200</v>
      </c>
      <c r="M24" s="63">
        <f aca="true" t="shared" si="1" ref="M24:M67">L24*I24</f>
        <v>200</v>
      </c>
    </row>
    <row r="25" spans="1:13" ht="25.5" customHeight="1">
      <c r="A25" s="59">
        <v>5</v>
      </c>
      <c r="B25" s="100" t="s">
        <v>118</v>
      </c>
      <c r="C25" s="100"/>
      <c r="D25" s="100"/>
      <c r="E25" s="100"/>
      <c r="F25" s="100"/>
      <c r="G25" s="61" t="s">
        <v>109</v>
      </c>
      <c r="H25" s="61" t="s">
        <v>104</v>
      </c>
      <c r="I25" s="61">
        <v>1</v>
      </c>
      <c r="J25" s="62">
        <v>270</v>
      </c>
      <c r="K25" s="61">
        <v>10</v>
      </c>
      <c r="L25" s="62">
        <f t="shared" si="0"/>
        <v>243</v>
      </c>
      <c r="M25" s="63">
        <f t="shared" si="1"/>
        <v>243</v>
      </c>
    </row>
    <row r="26" spans="1:13" ht="25.5" customHeight="1">
      <c r="A26" s="59">
        <v>6</v>
      </c>
      <c r="B26" s="100" t="s">
        <v>119</v>
      </c>
      <c r="C26" s="100"/>
      <c r="D26" s="100"/>
      <c r="E26" s="100"/>
      <c r="F26" s="100"/>
      <c r="G26" s="61" t="s">
        <v>109</v>
      </c>
      <c r="H26" s="61" t="s">
        <v>104</v>
      </c>
      <c r="I26" s="61">
        <v>1</v>
      </c>
      <c r="J26" s="62">
        <v>270</v>
      </c>
      <c r="K26" s="61">
        <v>10</v>
      </c>
      <c r="L26" s="62">
        <f t="shared" si="0"/>
        <v>243</v>
      </c>
      <c r="M26" s="63">
        <f t="shared" si="1"/>
        <v>243</v>
      </c>
    </row>
    <row r="27" spans="1:13" ht="25.5" customHeight="1">
      <c r="A27" s="59">
        <v>7</v>
      </c>
      <c r="B27" s="100" t="s">
        <v>120</v>
      </c>
      <c r="C27" s="100"/>
      <c r="D27" s="100"/>
      <c r="E27" s="100"/>
      <c r="F27" s="100"/>
      <c r="G27" s="61" t="s">
        <v>109</v>
      </c>
      <c r="H27" s="61" t="s">
        <v>104</v>
      </c>
      <c r="I27" s="61">
        <v>1</v>
      </c>
      <c r="J27" s="62">
        <v>270</v>
      </c>
      <c r="K27" s="61">
        <v>10</v>
      </c>
      <c r="L27" s="62">
        <f t="shared" si="0"/>
        <v>243</v>
      </c>
      <c r="M27" s="63">
        <f t="shared" si="1"/>
        <v>243</v>
      </c>
    </row>
    <row r="28" spans="1:13" ht="25.5" customHeight="1">
      <c r="A28" s="59">
        <v>8</v>
      </c>
      <c r="B28" s="100" t="s">
        <v>121</v>
      </c>
      <c r="C28" s="100"/>
      <c r="D28" s="100"/>
      <c r="E28" s="100"/>
      <c r="F28" s="100"/>
      <c r="G28" s="61" t="s">
        <v>109</v>
      </c>
      <c r="H28" s="61" t="s">
        <v>104</v>
      </c>
      <c r="I28" s="61">
        <v>1</v>
      </c>
      <c r="J28" s="62">
        <v>270</v>
      </c>
      <c r="K28" s="61">
        <v>10</v>
      </c>
      <c r="L28" s="62">
        <f t="shared" si="0"/>
        <v>243</v>
      </c>
      <c r="M28" s="63">
        <f t="shared" si="1"/>
        <v>243</v>
      </c>
    </row>
    <row r="29" spans="1:13" ht="25.5" customHeight="1">
      <c r="A29" s="59">
        <v>9</v>
      </c>
      <c r="B29" s="100" t="s">
        <v>122</v>
      </c>
      <c r="C29" s="100"/>
      <c r="D29" s="100"/>
      <c r="E29" s="100"/>
      <c r="F29" s="100"/>
      <c r="G29" s="61" t="s">
        <v>109</v>
      </c>
      <c r="H29" s="61" t="s">
        <v>104</v>
      </c>
      <c r="I29" s="61">
        <v>1</v>
      </c>
      <c r="J29" s="62">
        <v>240</v>
      </c>
      <c r="K29" s="61">
        <v>10</v>
      </c>
      <c r="L29" s="62">
        <f t="shared" si="0"/>
        <v>216</v>
      </c>
      <c r="M29" s="63">
        <f t="shared" si="1"/>
        <v>216</v>
      </c>
    </row>
    <row r="30" spans="1:13" ht="25.5" customHeight="1">
      <c r="A30" s="59">
        <v>10</v>
      </c>
      <c r="B30" s="100" t="s">
        <v>123</v>
      </c>
      <c r="C30" s="100"/>
      <c r="D30" s="100"/>
      <c r="E30" s="100"/>
      <c r="F30" s="100"/>
      <c r="G30" s="61" t="s">
        <v>108</v>
      </c>
      <c r="H30" s="61" t="s">
        <v>104</v>
      </c>
      <c r="I30" s="61">
        <v>1</v>
      </c>
      <c r="J30" s="62">
        <v>208</v>
      </c>
      <c r="K30" s="61">
        <v>10</v>
      </c>
      <c r="L30" s="62">
        <f t="shared" si="0"/>
        <v>187</v>
      </c>
      <c r="M30" s="63">
        <f t="shared" si="1"/>
        <v>187</v>
      </c>
    </row>
    <row r="31" spans="1:13" ht="25.5" customHeight="1">
      <c r="A31" s="59">
        <v>11</v>
      </c>
      <c r="B31" s="100" t="s">
        <v>124</v>
      </c>
      <c r="C31" s="100"/>
      <c r="D31" s="100"/>
      <c r="E31" s="100"/>
      <c r="F31" s="100"/>
      <c r="G31" s="61" t="s">
        <v>108</v>
      </c>
      <c r="H31" s="61" t="s">
        <v>104</v>
      </c>
      <c r="I31" s="61">
        <v>1</v>
      </c>
      <c r="J31" s="62">
        <v>309</v>
      </c>
      <c r="K31" s="61">
        <v>10</v>
      </c>
      <c r="L31" s="62">
        <f t="shared" si="0"/>
        <v>278</v>
      </c>
      <c r="M31" s="63">
        <f t="shared" si="1"/>
        <v>278</v>
      </c>
    </row>
    <row r="32" spans="1:13" ht="25.5" customHeight="1">
      <c r="A32" s="59">
        <v>12</v>
      </c>
      <c r="B32" s="100" t="s">
        <v>125</v>
      </c>
      <c r="C32" s="100"/>
      <c r="D32" s="100"/>
      <c r="E32" s="100"/>
      <c r="F32" s="100"/>
      <c r="G32" s="61" t="s">
        <v>109</v>
      </c>
      <c r="H32" s="61" t="s">
        <v>104</v>
      </c>
      <c r="I32" s="61">
        <v>1</v>
      </c>
      <c r="J32" s="62">
        <v>1990</v>
      </c>
      <c r="K32" s="61">
        <v>10</v>
      </c>
      <c r="L32" s="62">
        <v>1791.59</v>
      </c>
      <c r="M32" s="63">
        <f t="shared" si="1"/>
        <v>1791.59</v>
      </c>
    </row>
    <row r="33" spans="1:13" ht="12.75" customHeight="1">
      <c r="A33" s="59">
        <v>13</v>
      </c>
      <c r="B33" s="100" t="s">
        <v>126</v>
      </c>
      <c r="C33" s="100"/>
      <c r="D33" s="100"/>
      <c r="E33" s="100"/>
      <c r="F33" s="100"/>
      <c r="G33" s="61" t="s">
        <v>101</v>
      </c>
      <c r="H33" s="61" t="s">
        <v>104</v>
      </c>
      <c r="I33" s="61">
        <v>1</v>
      </c>
      <c r="J33" s="62">
        <v>326</v>
      </c>
      <c r="K33" s="61">
        <v>10</v>
      </c>
      <c r="L33" s="62">
        <f t="shared" si="0"/>
        <v>293</v>
      </c>
      <c r="M33" s="63">
        <f t="shared" si="1"/>
        <v>293</v>
      </c>
    </row>
    <row r="34" spans="1:13" ht="25.5" customHeight="1">
      <c r="A34" s="59">
        <v>14</v>
      </c>
      <c r="B34" s="100" t="s">
        <v>127</v>
      </c>
      <c r="C34" s="100"/>
      <c r="D34" s="100"/>
      <c r="E34" s="100"/>
      <c r="F34" s="100"/>
      <c r="G34" s="61" t="s">
        <v>100</v>
      </c>
      <c r="H34" s="61" t="s">
        <v>104</v>
      </c>
      <c r="I34" s="61">
        <v>1</v>
      </c>
      <c r="J34" s="62">
        <v>129</v>
      </c>
      <c r="K34" s="61">
        <v>10</v>
      </c>
      <c r="L34" s="62">
        <f t="shared" si="0"/>
        <v>116</v>
      </c>
      <c r="M34" s="63">
        <f t="shared" si="1"/>
        <v>116</v>
      </c>
    </row>
    <row r="35" spans="1:13" ht="25.5" customHeight="1">
      <c r="A35" s="59">
        <v>15</v>
      </c>
      <c r="B35" s="100" t="s">
        <v>128</v>
      </c>
      <c r="C35" s="100"/>
      <c r="D35" s="100"/>
      <c r="E35" s="100"/>
      <c r="F35" s="100"/>
      <c r="G35" s="61" t="s">
        <v>100</v>
      </c>
      <c r="H35" s="61" t="s">
        <v>104</v>
      </c>
      <c r="I35" s="61">
        <v>1</v>
      </c>
      <c r="J35" s="62">
        <v>129</v>
      </c>
      <c r="K35" s="61">
        <v>10</v>
      </c>
      <c r="L35" s="62">
        <f t="shared" si="0"/>
        <v>116</v>
      </c>
      <c r="M35" s="63">
        <f t="shared" si="1"/>
        <v>116</v>
      </c>
    </row>
    <row r="36" spans="1:13" ht="40.5" customHeight="1">
      <c r="A36" s="59">
        <v>16</v>
      </c>
      <c r="B36" s="100" t="s">
        <v>129</v>
      </c>
      <c r="C36" s="100"/>
      <c r="D36" s="100"/>
      <c r="E36" s="100"/>
      <c r="F36" s="100"/>
      <c r="G36" s="61" t="s">
        <v>177</v>
      </c>
      <c r="H36" s="61" t="s">
        <v>104</v>
      </c>
      <c r="I36" s="61">
        <v>1</v>
      </c>
      <c r="J36" s="62">
        <v>928</v>
      </c>
      <c r="K36" s="61">
        <v>10</v>
      </c>
      <c r="L36" s="62">
        <f t="shared" si="0"/>
        <v>835</v>
      </c>
      <c r="M36" s="63">
        <f t="shared" si="1"/>
        <v>835</v>
      </c>
    </row>
    <row r="37" spans="1:13" ht="25.5" customHeight="1">
      <c r="A37" s="59">
        <v>17</v>
      </c>
      <c r="B37" s="100" t="s">
        <v>130</v>
      </c>
      <c r="C37" s="100"/>
      <c r="D37" s="100"/>
      <c r="E37" s="100"/>
      <c r="F37" s="100"/>
      <c r="G37" s="61" t="s">
        <v>100</v>
      </c>
      <c r="H37" s="61" t="s">
        <v>104</v>
      </c>
      <c r="I37" s="61">
        <v>1</v>
      </c>
      <c r="J37" s="62">
        <v>285</v>
      </c>
      <c r="K37" s="61">
        <v>10</v>
      </c>
      <c r="L37" s="62">
        <f t="shared" si="0"/>
        <v>257</v>
      </c>
      <c r="M37" s="63">
        <f t="shared" si="1"/>
        <v>257</v>
      </c>
    </row>
    <row r="38" spans="1:13" ht="12.75" customHeight="1">
      <c r="A38" s="59">
        <v>18</v>
      </c>
      <c r="B38" s="100" t="s">
        <v>131</v>
      </c>
      <c r="C38" s="100"/>
      <c r="D38" s="100"/>
      <c r="E38" s="100"/>
      <c r="F38" s="100"/>
      <c r="G38" s="61" t="s">
        <v>100</v>
      </c>
      <c r="H38" s="61" t="s">
        <v>104</v>
      </c>
      <c r="I38" s="61">
        <v>1</v>
      </c>
      <c r="J38" s="62">
        <v>285</v>
      </c>
      <c r="K38" s="61">
        <v>10</v>
      </c>
      <c r="L38" s="62">
        <f t="shared" si="0"/>
        <v>257</v>
      </c>
      <c r="M38" s="63">
        <f t="shared" si="1"/>
        <v>257</v>
      </c>
    </row>
    <row r="39" spans="1:13" ht="12.75" customHeight="1">
      <c r="A39" s="59">
        <v>19</v>
      </c>
      <c r="B39" s="100" t="s">
        <v>132</v>
      </c>
      <c r="C39" s="100"/>
      <c r="D39" s="100"/>
      <c r="E39" s="100"/>
      <c r="F39" s="100"/>
      <c r="G39" s="61" t="s">
        <v>100</v>
      </c>
      <c r="H39" s="61" t="s">
        <v>104</v>
      </c>
      <c r="I39" s="61">
        <v>1</v>
      </c>
      <c r="J39" s="62">
        <v>285</v>
      </c>
      <c r="K39" s="61">
        <v>10</v>
      </c>
      <c r="L39" s="62">
        <f t="shared" si="0"/>
        <v>257</v>
      </c>
      <c r="M39" s="63">
        <f t="shared" si="1"/>
        <v>257</v>
      </c>
    </row>
    <row r="40" spans="1:13" ht="25.5" customHeight="1">
      <c r="A40" s="59">
        <v>20</v>
      </c>
      <c r="B40" s="100" t="s">
        <v>133</v>
      </c>
      <c r="C40" s="100"/>
      <c r="D40" s="100"/>
      <c r="E40" s="100"/>
      <c r="F40" s="100"/>
      <c r="G40" s="61" t="s">
        <v>100</v>
      </c>
      <c r="H40" s="61" t="s">
        <v>104</v>
      </c>
      <c r="I40" s="61">
        <v>1</v>
      </c>
      <c r="J40" s="62">
        <v>350</v>
      </c>
      <c r="K40" s="61">
        <v>10</v>
      </c>
      <c r="L40" s="62">
        <f t="shared" si="0"/>
        <v>315</v>
      </c>
      <c r="M40" s="63">
        <f t="shared" si="1"/>
        <v>315</v>
      </c>
    </row>
    <row r="41" spans="1:13" ht="25.5" customHeight="1">
      <c r="A41" s="59">
        <v>21</v>
      </c>
      <c r="B41" s="100" t="s">
        <v>134</v>
      </c>
      <c r="C41" s="100"/>
      <c r="D41" s="100"/>
      <c r="E41" s="100"/>
      <c r="F41" s="100"/>
      <c r="G41" s="61" t="s">
        <v>100</v>
      </c>
      <c r="H41" s="61" t="s">
        <v>104</v>
      </c>
      <c r="I41" s="61">
        <v>1</v>
      </c>
      <c r="J41" s="62">
        <v>350</v>
      </c>
      <c r="K41" s="61">
        <v>10</v>
      </c>
      <c r="L41" s="62">
        <f t="shared" si="0"/>
        <v>315</v>
      </c>
      <c r="M41" s="63">
        <f t="shared" si="1"/>
        <v>315</v>
      </c>
    </row>
    <row r="42" spans="1:13" ht="12.75" customHeight="1">
      <c r="A42" s="59">
        <v>22</v>
      </c>
      <c r="B42" s="100" t="s">
        <v>135</v>
      </c>
      <c r="C42" s="100"/>
      <c r="D42" s="100"/>
      <c r="E42" s="100"/>
      <c r="F42" s="100"/>
      <c r="G42" s="61" t="s">
        <v>114</v>
      </c>
      <c r="H42" s="61" t="s">
        <v>104</v>
      </c>
      <c r="I42" s="61">
        <v>1</v>
      </c>
      <c r="J42" s="62">
        <v>945</v>
      </c>
      <c r="K42" s="61">
        <v>10</v>
      </c>
      <c r="L42" s="62">
        <f t="shared" si="0"/>
        <v>851</v>
      </c>
      <c r="M42" s="63">
        <f t="shared" si="1"/>
        <v>851</v>
      </c>
    </row>
    <row r="43" spans="1:13" ht="12.75" customHeight="1">
      <c r="A43" s="59">
        <v>23</v>
      </c>
      <c r="B43" s="100" t="s">
        <v>136</v>
      </c>
      <c r="C43" s="100"/>
      <c r="D43" s="100"/>
      <c r="E43" s="100"/>
      <c r="F43" s="100"/>
      <c r="G43" s="61" t="s">
        <v>114</v>
      </c>
      <c r="H43" s="61" t="s">
        <v>104</v>
      </c>
      <c r="I43" s="61">
        <v>1</v>
      </c>
      <c r="J43" s="62">
        <v>547</v>
      </c>
      <c r="K43" s="61">
        <v>10</v>
      </c>
      <c r="L43" s="62">
        <f t="shared" si="0"/>
        <v>492</v>
      </c>
      <c r="M43" s="63">
        <f t="shared" si="1"/>
        <v>492</v>
      </c>
    </row>
    <row r="44" spans="1:13" ht="12.75" customHeight="1">
      <c r="A44" s="59">
        <v>24</v>
      </c>
      <c r="B44" s="100" t="s">
        <v>137</v>
      </c>
      <c r="C44" s="100"/>
      <c r="D44" s="100"/>
      <c r="E44" s="100"/>
      <c r="F44" s="100"/>
      <c r="G44" s="61" t="s">
        <v>114</v>
      </c>
      <c r="H44" s="61" t="s">
        <v>104</v>
      </c>
      <c r="I44" s="61">
        <v>2</v>
      </c>
      <c r="J44" s="62">
        <v>932</v>
      </c>
      <c r="K44" s="61">
        <v>10</v>
      </c>
      <c r="L44" s="62">
        <f t="shared" si="0"/>
        <v>839</v>
      </c>
      <c r="M44" s="63">
        <f t="shared" si="1"/>
        <v>1678</v>
      </c>
    </row>
    <row r="45" spans="1:13" ht="12.75" customHeight="1">
      <c r="A45" s="59">
        <v>25</v>
      </c>
      <c r="B45" s="100" t="s">
        <v>138</v>
      </c>
      <c r="C45" s="100"/>
      <c r="D45" s="100"/>
      <c r="E45" s="100"/>
      <c r="F45" s="100"/>
      <c r="G45" s="61" t="s">
        <v>114</v>
      </c>
      <c r="H45" s="61" t="s">
        <v>104</v>
      </c>
      <c r="I45" s="61">
        <v>2</v>
      </c>
      <c r="J45" s="62">
        <v>935</v>
      </c>
      <c r="K45" s="61">
        <v>10</v>
      </c>
      <c r="L45" s="62">
        <f t="shared" si="0"/>
        <v>842</v>
      </c>
      <c r="M45" s="63">
        <f t="shared" si="1"/>
        <v>1684</v>
      </c>
    </row>
    <row r="46" spans="1:13" ht="12.75" customHeight="1">
      <c r="A46" s="59">
        <v>26</v>
      </c>
      <c r="B46" s="100" t="s">
        <v>139</v>
      </c>
      <c r="C46" s="100"/>
      <c r="D46" s="100"/>
      <c r="E46" s="100"/>
      <c r="F46" s="100"/>
      <c r="G46" s="61" t="s">
        <v>114</v>
      </c>
      <c r="H46" s="61" t="s">
        <v>104</v>
      </c>
      <c r="I46" s="61">
        <v>2</v>
      </c>
      <c r="J46" s="62">
        <v>537</v>
      </c>
      <c r="K46" s="61">
        <v>10</v>
      </c>
      <c r="L46" s="62">
        <f t="shared" si="0"/>
        <v>483</v>
      </c>
      <c r="M46" s="63">
        <f t="shared" si="1"/>
        <v>966</v>
      </c>
    </row>
    <row r="47" spans="1:13" ht="12.75" customHeight="1">
      <c r="A47" s="59">
        <v>27</v>
      </c>
      <c r="B47" s="100" t="s">
        <v>140</v>
      </c>
      <c r="C47" s="100"/>
      <c r="D47" s="100"/>
      <c r="E47" s="100"/>
      <c r="F47" s="100"/>
      <c r="G47" s="61" t="s">
        <v>178</v>
      </c>
      <c r="H47" s="61" t="s">
        <v>104</v>
      </c>
      <c r="I47" s="61">
        <v>1</v>
      </c>
      <c r="J47" s="62">
        <v>1003</v>
      </c>
      <c r="K47" s="61">
        <v>10</v>
      </c>
      <c r="L47" s="62">
        <f t="shared" si="0"/>
        <v>903</v>
      </c>
      <c r="M47" s="63">
        <f t="shared" si="1"/>
        <v>903</v>
      </c>
    </row>
    <row r="48" spans="1:13" ht="12.75" customHeight="1">
      <c r="A48" s="59">
        <v>28</v>
      </c>
      <c r="B48" s="100" t="s">
        <v>141</v>
      </c>
      <c r="C48" s="100"/>
      <c r="D48" s="100"/>
      <c r="E48" s="100"/>
      <c r="F48" s="100"/>
      <c r="G48" s="61" t="s">
        <v>178</v>
      </c>
      <c r="H48" s="61" t="s">
        <v>104</v>
      </c>
      <c r="I48" s="61">
        <v>1</v>
      </c>
      <c r="J48" s="62">
        <v>867</v>
      </c>
      <c r="K48" s="61">
        <v>10</v>
      </c>
      <c r="L48" s="62">
        <f t="shared" si="0"/>
        <v>780</v>
      </c>
      <c r="M48" s="63">
        <f t="shared" si="1"/>
        <v>780</v>
      </c>
    </row>
    <row r="49" spans="1:13" ht="12.75" customHeight="1">
      <c r="A49" s="59">
        <v>29</v>
      </c>
      <c r="B49" s="100" t="s">
        <v>142</v>
      </c>
      <c r="C49" s="100"/>
      <c r="D49" s="100"/>
      <c r="E49" s="100"/>
      <c r="F49" s="100"/>
      <c r="G49" s="61" t="s">
        <v>178</v>
      </c>
      <c r="H49" s="61" t="s">
        <v>104</v>
      </c>
      <c r="I49" s="61">
        <v>1</v>
      </c>
      <c r="J49" s="62">
        <v>566</v>
      </c>
      <c r="K49" s="61">
        <v>10</v>
      </c>
      <c r="L49" s="62">
        <f t="shared" si="0"/>
        <v>509</v>
      </c>
      <c r="M49" s="63">
        <f t="shared" si="1"/>
        <v>509</v>
      </c>
    </row>
    <row r="50" spans="1:13" ht="25.5" customHeight="1">
      <c r="A50" s="59">
        <v>30</v>
      </c>
      <c r="B50" s="100" t="s">
        <v>143</v>
      </c>
      <c r="C50" s="100"/>
      <c r="D50" s="100"/>
      <c r="E50" s="100"/>
      <c r="F50" s="100"/>
      <c r="G50" s="61" t="s">
        <v>113</v>
      </c>
      <c r="H50" s="61" t="s">
        <v>104</v>
      </c>
      <c r="I50" s="61">
        <v>1</v>
      </c>
      <c r="J50" s="62">
        <v>2492</v>
      </c>
      <c r="K50" s="61">
        <v>10</v>
      </c>
      <c r="L50" s="62">
        <f t="shared" si="0"/>
        <v>2243</v>
      </c>
      <c r="M50" s="63">
        <f t="shared" si="1"/>
        <v>2243</v>
      </c>
    </row>
    <row r="51" spans="1:13" ht="25.5" customHeight="1">
      <c r="A51" s="59">
        <v>31</v>
      </c>
      <c r="B51" s="100" t="s">
        <v>144</v>
      </c>
      <c r="C51" s="100"/>
      <c r="D51" s="100"/>
      <c r="E51" s="100"/>
      <c r="F51" s="100"/>
      <c r="G51" s="61" t="s">
        <v>113</v>
      </c>
      <c r="H51" s="61" t="s">
        <v>104</v>
      </c>
      <c r="I51" s="61">
        <v>1</v>
      </c>
      <c r="J51" s="62">
        <v>2730</v>
      </c>
      <c r="K51" s="61">
        <v>10</v>
      </c>
      <c r="L51" s="62">
        <f t="shared" si="0"/>
        <v>2457</v>
      </c>
      <c r="M51" s="63">
        <f t="shared" si="1"/>
        <v>2457</v>
      </c>
    </row>
    <row r="52" spans="1:13" ht="12.75" customHeight="1">
      <c r="A52" s="59">
        <v>32</v>
      </c>
      <c r="B52" s="100" t="s">
        <v>145</v>
      </c>
      <c r="C52" s="100"/>
      <c r="D52" s="100"/>
      <c r="E52" s="100"/>
      <c r="F52" s="100"/>
      <c r="G52" s="61" t="s">
        <v>100</v>
      </c>
      <c r="H52" s="61" t="s">
        <v>104</v>
      </c>
      <c r="I52" s="61">
        <v>1</v>
      </c>
      <c r="J52" s="62">
        <v>218</v>
      </c>
      <c r="K52" s="61">
        <v>10</v>
      </c>
      <c r="L52" s="62">
        <f t="shared" si="0"/>
        <v>196</v>
      </c>
      <c r="M52" s="63">
        <f t="shared" si="1"/>
        <v>196</v>
      </c>
    </row>
    <row r="53" spans="1:13" ht="25.5" customHeight="1">
      <c r="A53" s="59">
        <v>33</v>
      </c>
      <c r="B53" s="100" t="s">
        <v>146</v>
      </c>
      <c r="C53" s="100"/>
      <c r="D53" s="100"/>
      <c r="E53" s="100"/>
      <c r="F53" s="100"/>
      <c r="G53" s="61" t="s">
        <v>100</v>
      </c>
      <c r="H53" s="61" t="s">
        <v>104</v>
      </c>
      <c r="I53" s="61">
        <v>1</v>
      </c>
      <c r="J53" s="62">
        <v>218</v>
      </c>
      <c r="K53" s="61">
        <v>10</v>
      </c>
      <c r="L53" s="62">
        <f t="shared" si="0"/>
        <v>196</v>
      </c>
      <c r="M53" s="63">
        <f t="shared" si="1"/>
        <v>196</v>
      </c>
    </row>
    <row r="54" spans="1:13" ht="12.75" customHeight="1">
      <c r="A54" s="59">
        <v>34</v>
      </c>
      <c r="B54" s="100" t="s">
        <v>147</v>
      </c>
      <c r="C54" s="100"/>
      <c r="D54" s="100"/>
      <c r="E54" s="100"/>
      <c r="F54" s="100"/>
      <c r="G54" s="61" t="s">
        <v>111</v>
      </c>
      <c r="H54" s="61" t="s">
        <v>104</v>
      </c>
      <c r="I54" s="61">
        <v>1</v>
      </c>
      <c r="J54" s="62">
        <v>305</v>
      </c>
      <c r="K54" s="61">
        <v>10</v>
      </c>
      <c r="L54" s="62">
        <f t="shared" si="0"/>
        <v>275</v>
      </c>
      <c r="M54" s="63">
        <f t="shared" si="1"/>
        <v>275</v>
      </c>
    </row>
    <row r="55" spans="1:13" ht="12.75" customHeight="1">
      <c r="A55" s="59">
        <v>35</v>
      </c>
      <c r="B55" s="100" t="s">
        <v>148</v>
      </c>
      <c r="C55" s="100"/>
      <c r="D55" s="100"/>
      <c r="E55" s="100"/>
      <c r="F55" s="100"/>
      <c r="G55" s="61" t="s">
        <v>111</v>
      </c>
      <c r="H55" s="61" t="s">
        <v>104</v>
      </c>
      <c r="I55" s="61">
        <v>1</v>
      </c>
      <c r="J55" s="62">
        <v>305</v>
      </c>
      <c r="K55" s="61">
        <v>10</v>
      </c>
      <c r="L55" s="62">
        <f t="shared" si="0"/>
        <v>275</v>
      </c>
      <c r="M55" s="63">
        <f t="shared" si="1"/>
        <v>275</v>
      </c>
    </row>
    <row r="56" spans="1:13" ht="12.75" customHeight="1">
      <c r="A56" s="59">
        <v>36</v>
      </c>
      <c r="B56" s="100" t="s">
        <v>149</v>
      </c>
      <c r="C56" s="100"/>
      <c r="D56" s="100"/>
      <c r="E56" s="100"/>
      <c r="F56" s="100"/>
      <c r="G56" s="61" t="s">
        <v>112</v>
      </c>
      <c r="H56" s="61" t="s">
        <v>104</v>
      </c>
      <c r="I56" s="61">
        <v>2</v>
      </c>
      <c r="J56" s="62">
        <v>298</v>
      </c>
      <c r="K56" s="61">
        <v>10</v>
      </c>
      <c r="L56" s="62">
        <f t="shared" si="0"/>
        <v>268</v>
      </c>
      <c r="M56" s="63">
        <f t="shared" si="1"/>
        <v>536</v>
      </c>
    </row>
    <row r="57" spans="1:13" ht="12.75" customHeight="1">
      <c r="A57" s="59">
        <v>37</v>
      </c>
      <c r="B57" s="100" t="s">
        <v>150</v>
      </c>
      <c r="C57" s="100"/>
      <c r="D57" s="100"/>
      <c r="E57" s="100"/>
      <c r="F57" s="100"/>
      <c r="G57" s="61" t="s">
        <v>101</v>
      </c>
      <c r="H57" s="61" t="s">
        <v>104</v>
      </c>
      <c r="I57" s="61">
        <v>2</v>
      </c>
      <c r="J57" s="62">
        <v>372</v>
      </c>
      <c r="K57" s="61">
        <v>10</v>
      </c>
      <c r="L57" s="62">
        <f t="shared" si="0"/>
        <v>335</v>
      </c>
      <c r="M57" s="63">
        <f t="shared" si="1"/>
        <v>670</v>
      </c>
    </row>
    <row r="58" spans="1:13" ht="41.25" customHeight="1">
      <c r="A58" s="59">
        <v>38</v>
      </c>
      <c r="B58" s="100" t="s">
        <v>151</v>
      </c>
      <c r="C58" s="100"/>
      <c r="D58" s="100"/>
      <c r="E58" s="100"/>
      <c r="F58" s="100"/>
      <c r="G58" s="61" t="s">
        <v>177</v>
      </c>
      <c r="H58" s="61" t="s">
        <v>104</v>
      </c>
      <c r="I58" s="61">
        <v>1</v>
      </c>
      <c r="J58" s="62">
        <v>693</v>
      </c>
      <c r="K58" s="61">
        <v>10</v>
      </c>
      <c r="L58" s="62">
        <f t="shared" si="0"/>
        <v>624</v>
      </c>
      <c r="M58" s="63">
        <f t="shared" si="1"/>
        <v>624</v>
      </c>
    </row>
    <row r="59" spans="1:13" ht="12.75" customHeight="1">
      <c r="A59" s="59">
        <v>39</v>
      </c>
      <c r="B59" s="100" t="s">
        <v>152</v>
      </c>
      <c r="C59" s="100"/>
      <c r="D59" s="100"/>
      <c r="E59" s="100"/>
      <c r="F59" s="100"/>
      <c r="G59" s="61" t="s">
        <v>101</v>
      </c>
      <c r="H59" s="61" t="s">
        <v>104</v>
      </c>
      <c r="I59" s="61">
        <v>1</v>
      </c>
      <c r="J59" s="62">
        <v>597</v>
      </c>
      <c r="K59" s="61">
        <v>10</v>
      </c>
      <c r="L59" s="62">
        <f t="shared" si="0"/>
        <v>537</v>
      </c>
      <c r="M59" s="63">
        <f t="shared" si="1"/>
        <v>537</v>
      </c>
    </row>
    <row r="60" spans="1:13" ht="12.75" customHeight="1">
      <c r="A60" s="59">
        <v>40</v>
      </c>
      <c r="B60" s="100" t="s">
        <v>153</v>
      </c>
      <c r="C60" s="100"/>
      <c r="D60" s="100"/>
      <c r="E60" s="100"/>
      <c r="F60" s="100"/>
      <c r="G60" s="61" t="s">
        <v>101</v>
      </c>
      <c r="H60" s="61" t="s">
        <v>104</v>
      </c>
      <c r="I60" s="61">
        <v>1</v>
      </c>
      <c r="J60" s="62">
        <v>512</v>
      </c>
      <c r="K60" s="61">
        <v>10</v>
      </c>
      <c r="L60" s="62">
        <f t="shared" si="0"/>
        <v>461</v>
      </c>
      <c r="M60" s="63">
        <f t="shared" si="1"/>
        <v>461</v>
      </c>
    </row>
    <row r="61" spans="1:13" ht="65.25" customHeight="1">
      <c r="A61" s="59">
        <v>41</v>
      </c>
      <c r="B61" s="100" t="s">
        <v>154</v>
      </c>
      <c r="C61" s="100"/>
      <c r="D61" s="100"/>
      <c r="E61" s="100"/>
      <c r="F61" s="100"/>
      <c r="G61" s="61" t="s">
        <v>179</v>
      </c>
      <c r="H61" s="61" t="s">
        <v>104</v>
      </c>
      <c r="I61" s="61">
        <v>1</v>
      </c>
      <c r="J61" s="62">
        <v>555</v>
      </c>
      <c r="K61" s="61">
        <v>10</v>
      </c>
      <c r="L61" s="62">
        <f t="shared" si="0"/>
        <v>500</v>
      </c>
      <c r="M61" s="63">
        <f t="shared" si="1"/>
        <v>500</v>
      </c>
    </row>
    <row r="62" spans="1:13" ht="25.5" customHeight="1">
      <c r="A62" s="59">
        <v>42</v>
      </c>
      <c r="B62" s="100" t="s">
        <v>155</v>
      </c>
      <c r="C62" s="100"/>
      <c r="D62" s="100"/>
      <c r="E62" s="100"/>
      <c r="F62" s="100"/>
      <c r="G62" s="61" t="s">
        <v>180</v>
      </c>
      <c r="H62" s="61" t="s">
        <v>104</v>
      </c>
      <c r="I62" s="61">
        <v>1</v>
      </c>
      <c r="J62" s="62">
        <v>280</v>
      </c>
      <c r="K62" s="61">
        <v>10</v>
      </c>
      <c r="L62" s="62">
        <f t="shared" si="0"/>
        <v>252</v>
      </c>
      <c r="M62" s="63">
        <f t="shared" si="1"/>
        <v>252</v>
      </c>
    </row>
    <row r="63" spans="1:13" ht="25.5" customHeight="1">
      <c r="A63" s="59">
        <v>43</v>
      </c>
      <c r="B63" s="100" t="s">
        <v>156</v>
      </c>
      <c r="C63" s="100"/>
      <c r="D63" s="100"/>
      <c r="E63" s="100"/>
      <c r="F63" s="100"/>
      <c r="G63" s="61" t="s">
        <v>180</v>
      </c>
      <c r="H63" s="61" t="s">
        <v>104</v>
      </c>
      <c r="I63" s="61">
        <v>1</v>
      </c>
      <c r="J63" s="62">
        <v>280</v>
      </c>
      <c r="K63" s="61">
        <v>10</v>
      </c>
      <c r="L63" s="62">
        <f t="shared" si="0"/>
        <v>252</v>
      </c>
      <c r="M63" s="63">
        <f t="shared" si="1"/>
        <v>252</v>
      </c>
    </row>
    <row r="64" spans="1:13" ht="25.5" customHeight="1">
      <c r="A64" s="59">
        <v>44</v>
      </c>
      <c r="B64" s="100" t="s">
        <v>157</v>
      </c>
      <c r="C64" s="100"/>
      <c r="D64" s="100"/>
      <c r="E64" s="100"/>
      <c r="F64" s="100"/>
      <c r="G64" s="61" t="s">
        <v>180</v>
      </c>
      <c r="H64" s="61" t="s">
        <v>104</v>
      </c>
      <c r="I64" s="61">
        <v>1</v>
      </c>
      <c r="J64" s="62">
        <v>280</v>
      </c>
      <c r="K64" s="61">
        <v>10</v>
      </c>
      <c r="L64" s="62">
        <f t="shared" si="0"/>
        <v>252</v>
      </c>
      <c r="M64" s="63">
        <f t="shared" si="1"/>
        <v>252</v>
      </c>
    </row>
    <row r="65" spans="1:13" ht="25.5" customHeight="1">
      <c r="A65" s="59">
        <v>45</v>
      </c>
      <c r="B65" s="100" t="s">
        <v>158</v>
      </c>
      <c r="C65" s="100"/>
      <c r="D65" s="100"/>
      <c r="E65" s="100"/>
      <c r="F65" s="100"/>
      <c r="G65" s="61" t="s">
        <v>180</v>
      </c>
      <c r="H65" s="61" t="s">
        <v>104</v>
      </c>
      <c r="I65" s="61">
        <v>1</v>
      </c>
      <c r="J65" s="62">
        <v>280</v>
      </c>
      <c r="K65" s="61">
        <v>10</v>
      </c>
      <c r="L65" s="62">
        <f t="shared" si="0"/>
        <v>252</v>
      </c>
      <c r="M65" s="63">
        <f t="shared" si="1"/>
        <v>252</v>
      </c>
    </row>
    <row r="66" spans="1:13" ht="25.5" customHeight="1">
      <c r="A66" s="59">
        <v>46</v>
      </c>
      <c r="B66" s="100" t="s">
        <v>159</v>
      </c>
      <c r="C66" s="100"/>
      <c r="D66" s="100"/>
      <c r="E66" s="100"/>
      <c r="F66" s="100"/>
      <c r="G66" s="61" t="s">
        <v>180</v>
      </c>
      <c r="H66" s="61" t="s">
        <v>104</v>
      </c>
      <c r="I66" s="61">
        <v>1</v>
      </c>
      <c r="J66" s="62">
        <v>280</v>
      </c>
      <c r="K66" s="61">
        <v>10</v>
      </c>
      <c r="L66" s="62">
        <f t="shared" si="0"/>
        <v>252</v>
      </c>
      <c r="M66" s="63">
        <f t="shared" si="1"/>
        <v>252</v>
      </c>
    </row>
    <row r="67" spans="1:13" ht="25.5" customHeight="1">
      <c r="A67" s="59">
        <v>47</v>
      </c>
      <c r="B67" s="100" t="s">
        <v>160</v>
      </c>
      <c r="C67" s="100"/>
      <c r="D67" s="100"/>
      <c r="E67" s="100"/>
      <c r="F67" s="100"/>
      <c r="G67" s="61" t="s">
        <v>180</v>
      </c>
      <c r="H67" s="61" t="s">
        <v>104</v>
      </c>
      <c r="I67" s="61">
        <v>1</v>
      </c>
      <c r="J67" s="62">
        <v>280</v>
      </c>
      <c r="K67" s="61">
        <v>10</v>
      </c>
      <c r="L67" s="62">
        <f t="shared" si="0"/>
        <v>252</v>
      </c>
      <c r="M67" s="63">
        <f t="shared" si="1"/>
        <v>252</v>
      </c>
    </row>
    <row r="68" spans="1:13" ht="25.5" customHeight="1">
      <c r="A68" s="59">
        <v>48</v>
      </c>
      <c r="B68" s="100" t="s">
        <v>161</v>
      </c>
      <c r="C68" s="100"/>
      <c r="D68" s="100"/>
      <c r="E68" s="100"/>
      <c r="F68" s="100"/>
      <c r="G68" s="61" t="s">
        <v>114</v>
      </c>
      <c r="H68" s="61" t="s">
        <v>104</v>
      </c>
      <c r="I68" s="61">
        <v>1</v>
      </c>
      <c r="J68" s="62">
        <v>208</v>
      </c>
      <c r="K68" s="61">
        <v>10</v>
      </c>
      <c r="L68" s="62">
        <f>ROUND(J68-J68/100*K68,)</f>
        <v>187</v>
      </c>
      <c r="M68" s="63">
        <f>L68*I68</f>
        <v>187</v>
      </c>
    </row>
    <row r="69" spans="1:13" ht="25.5" customHeight="1">
      <c r="A69" s="59">
        <v>49</v>
      </c>
      <c r="B69" s="100" t="s">
        <v>162</v>
      </c>
      <c r="C69" s="100"/>
      <c r="D69" s="100"/>
      <c r="E69" s="100"/>
      <c r="F69" s="100"/>
      <c r="G69" s="61" t="s">
        <v>114</v>
      </c>
      <c r="H69" s="61" t="s">
        <v>104</v>
      </c>
      <c r="I69" s="61">
        <v>1</v>
      </c>
      <c r="J69" s="62">
        <v>203</v>
      </c>
      <c r="K69" s="61">
        <v>10</v>
      </c>
      <c r="L69" s="62">
        <f>ROUND(J69-J69/100*K69,)</f>
        <v>183</v>
      </c>
      <c r="M69" s="63">
        <f>L69*I69</f>
        <v>183</v>
      </c>
    </row>
    <row r="70" spans="1:13" ht="39.75" customHeight="1">
      <c r="A70" s="59">
        <v>50</v>
      </c>
      <c r="B70" s="100" t="s">
        <v>163</v>
      </c>
      <c r="C70" s="100"/>
      <c r="D70" s="100"/>
      <c r="E70" s="100"/>
      <c r="F70" s="100"/>
      <c r="G70" s="61" t="s">
        <v>114</v>
      </c>
      <c r="H70" s="61" t="s">
        <v>104</v>
      </c>
      <c r="I70" s="61">
        <v>1</v>
      </c>
      <c r="J70" s="62">
        <v>176</v>
      </c>
      <c r="K70" s="61">
        <v>10</v>
      </c>
      <c r="L70" s="62">
        <f aca="true" t="shared" si="2" ref="L70:L76">ROUND(J70-J70/100*K70,)</f>
        <v>158</v>
      </c>
      <c r="M70" s="63">
        <f aca="true" t="shared" si="3" ref="M70:M76">L70*I70</f>
        <v>158</v>
      </c>
    </row>
    <row r="71" spans="1:13" ht="25.5" customHeight="1">
      <c r="A71" s="59">
        <v>51</v>
      </c>
      <c r="B71" s="100" t="s">
        <v>164</v>
      </c>
      <c r="C71" s="100"/>
      <c r="D71" s="100"/>
      <c r="E71" s="100"/>
      <c r="F71" s="100"/>
      <c r="G71" s="61" t="s">
        <v>102</v>
      </c>
      <c r="H71" s="61" t="s">
        <v>104</v>
      </c>
      <c r="I71" s="61">
        <v>1</v>
      </c>
      <c r="J71" s="62">
        <v>2475</v>
      </c>
      <c r="K71" s="61">
        <v>10</v>
      </c>
      <c r="L71" s="62">
        <f t="shared" si="2"/>
        <v>2228</v>
      </c>
      <c r="M71" s="63">
        <f t="shared" si="3"/>
        <v>2228</v>
      </c>
    </row>
    <row r="72" spans="1:13" ht="12.75" customHeight="1">
      <c r="A72" s="59">
        <v>52</v>
      </c>
      <c r="B72" s="100" t="s">
        <v>165</v>
      </c>
      <c r="C72" s="100"/>
      <c r="D72" s="100"/>
      <c r="E72" s="100"/>
      <c r="F72" s="100"/>
      <c r="G72" s="61" t="s">
        <v>108</v>
      </c>
      <c r="H72" s="61" t="s">
        <v>104</v>
      </c>
      <c r="I72" s="61">
        <v>2</v>
      </c>
      <c r="J72" s="62">
        <v>260</v>
      </c>
      <c r="K72" s="61">
        <v>10</v>
      </c>
      <c r="L72" s="62">
        <f t="shared" si="2"/>
        <v>234</v>
      </c>
      <c r="M72" s="63">
        <f t="shared" si="3"/>
        <v>468</v>
      </c>
    </row>
    <row r="73" spans="1:13" ht="12.75" customHeight="1">
      <c r="A73" s="59">
        <v>53</v>
      </c>
      <c r="B73" s="100" t="s">
        <v>166</v>
      </c>
      <c r="C73" s="100"/>
      <c r="D73" s="100"/>
      <c r="E73" s="100"/>
      <c r="F73" s="100"/>
      <c r="G73" s="61" t="s">
        <v>181</v>
      </c>
      <c r="H73" s="61" t="s">
        <v>104</v>
      </c>
      <c r="I73" s="61">
        <v>1</v>
      </c>
      <c r="J73" s="62">
        <v>1028</v>
      </c>
      <c r="K73" s="61">
        <v>10</v>
      </c>
      <c r="L73" s="62">
        <f t="shared" si="2"/>
        <v>925</v>
      </c>
      <c r="M73" s="63">
        <f t="shared" si="3"/>
        <v>925</v>
      </c>
    </row>
    <row r="74" spans="1:13" ht="25.5" customHeight="1">
      <c r="A74" s="59">
        <v>54</v>
      </c>
      <c r="B74" s="100" t="s">
        <v>167</v>
      </c>
      <c r="C74" s="100"/>
      <c r="D74" s="100"/>
      <c r="E74" s="100"/>
      <c r="F74" s="100"/>
      <c r="G74" s="61" t="s">
        <v>182</v>
      </c>
      <c r="H74" s="61" t="s">
        <v>104</v>
      </c>
      <c r="I74" s="61">
        <v>2</v>
      </c>
      <c r="J74" s="62">
        <v>274</v>
      </c>
      <c r="K74" s="61">
        <v>10</v>
      </c>
      <c r="L74" s="62">
        <f t="shared" si="2"/>
        <v>247</v>
      </c>
      <c r="M74" s="63">
        <f t="shared" si="3"/>
        <v>494</v>
      </c>
    </row>
    <row r="75" spans="1:13" ht="12.75" customHeight="1">
      <c r="A75" s="59">
        <v>55</v>
      </c>
      <c r="B75" s="100" t="s">
        <v>168</v>
      </c>
      <c r="C75" s="100"/>
      <c r="D75" s="100"/>
      <c r="E75" s="100"/>
      <c r="F75" s="100"/>
      <c r="G75" s="61" t="s">
        <v>103</v>
      </c>
      <c r="H75" s="61" t="s">
        <v>104</v>
      </c>
      <c r="I75" s="61">
        <v>1</v>
      </c>
      <c r="J75" s="62">
        <v>538</v>
      </c>
      <c r="K75" s="61">
        <v>10</v>
      </c>
      <c r="L75" s="62">
        <f t="shared" si="2"/>
        <v>484</v>
      </c>
      <c r="M75" s="63">
        <f t="shared" si="3"/>
        <v>484</v>
      </c>
    </row>
    <row r="76" spans="1:13" ht="25.5" customHeight="1">
      <c r="A76" s="59">
        <v>56</v>
      </c>
      <c r="B76" s="100" t="s">
        <v>169</v>
      </c>
      <c r="C76" s="100"/>
      <c r="D76" s="100"/>
      <c r="E76" s="100"/>
      <c r="F76" s="100"/>
      <c r="G76" s="61" t="s">
        <v>177</v>
      </c>
      <c r="H76" s="61" t="s">
        <v>104</v>
      </c>
      <c r="I76" s="61">
        <v>2</v>
      </c>
      <c r="J76" s="62">
        <v>544</v>
      </c>
      <c r="K76" s="61">
        <v>10</v>
      </c>
      <c r="L76" s="62">
        <f t="shared" si="2"/>
        <v>490</v>
      </c>
      <c r="M76" s="63">
        <f t="shared" si="3"/>
        <v>980</v>
      </c>
    </row>
    <row r="77" spans="1:13" ht="12.75" customHeight="1">
      <c r="A77" s="59">
        <v>57</v>
      </c>
      <c r="B77" s="100" t="s">
        <v>170</v>
      </c>
      <c r="C77" s="100"/>
      <c r="D77" s="100"/>
      <c r="E77" s="100"/>
      <c r="F77" s="100"/>
      <c r="G77" s="61" t="s">
        <v>103</v>
      </c>
      <c r="H77" s="61" t="s">
        <v>104</v>
      </c>
      <c r="I77" s="61">
        <v>1</v>
      </c>
      <c r="J77" s="62">
        <v>228</v>
      </c>
      <c r="K77" s="61">
        <v>10</v>
      </c>
      <c r="L77" s="62">
        <f>ROUND(J77-J77/100*K77,)</f>
        <v>205</v>
      </c>
      <c r="M77" s="63">
        <f>L77*I77</f>
        <v>205</v>
      </c>
    </row>
    <row r="78" spans="1:13" ht="25.5" customHeight="1">
      <c r="A78" s="59">
        <v>58</v>
      </c>
      <c r="B78" s="100" t="s">
        <v>171</v>
      </c>
      <c r="C78" s="100"/>
      <c r="D78" s="100"/>
      <c r="E78" s="100"/>
      <c r="F78" s="100"/>
      <c r="G78" s="61" t="s">
        <v>176</v>
      </c>
      <c r="H78" s="61" t="s">
        <v>104</v>
      </c>
      <c r="I78" s="61">
        <v>1</v>
      </c>
      <c r="J78" s="62">
        <v>610</v>
      </c>
      <c r="K78" s="61">
        <v>10</v>
      </c>
      <c r="L78" s="62">
        <f>ROUND(J78-J78/100*K78,)</f>
        <v>549</v>
      </c>
      <c r="M78" s="63">
        <f>L78*I78</f>
        <v>549</v>
      </c>
    </row>
    <row r="79" spans="1:13" ht="12.75" customHeight="1">
      <c r="A79" s="59">
        <v>59</v>
      </c>
      <c r="B79" s="100" t="s">
        <v>195</v>
      </c>
      <c r="C79" s="100"/>
      <c r="D79" s="100"/>
      <c r="E79" s="100"/>
      <c r="F79" s="100"/>
      <c r="G79" s="61" t="s">
        <v>176</v>
      </c>
      <c r="H79" s="61" t="s">
        <v>104</v>
      </c>
      <c r="I79" s="61">
        <v>2</v>
      </c>
      <c r="J79" s="62">
        <v>100</v>
      </c>
      <c r="K79" s="61">
        <v>10</v>
      </c>
      <c r="L79" s="62">
        <f aca="true" t="shared" si="4" ref="L79:L94">ROUND(J79-J79/100*K79,)</f>
        <v>90</v>
      </c>
      <c r="M79" s="63">
        <f aca="true" t="shared" si="5" ref="M79:M94">L79*I79</f>
        <v>180</v>
      </c>
    </row>
    <row r="80" spans="1:13" ht="12.75" customHeight="1">
      <c r="A80" s="59">
        <v>60</v>
      </c>
      <c r="B80" s="100" t="s">
        <v>196</v>
      </c>
      <c r="C80" s="100"/>
      <c r="D80" s="100"/>
      <c r="E80" s="100"/>
      <c r="F80" s="100"/>
      <c r="G80" s="61" t="s">
        <v>176</v>
      </c>
      <c r="H80" s="61" t="s">
        <v>104</v>
      </c>
      <c r="I80" s="61">
        <v>15</v>
      </c>
      <c r="J80" s="62">
        <v>76</v>
      </c>
      <c r="K80" s="61">
        <v>10</v>
      </c>
      <c r="L80" s="62">
        <f t="shared" si="4"/>
        <v>68</v>
      </c>
      <c r="M80" s="63">
        <f t="shared" si="5"/>
        <v>1020</v>
      </c>
    </row>
    <row r="81" spans="1:13" ht="25.5" customHeight="1">
      <c r="A81" s="59">
        <v>61</v>
      </c>
      <c r="B81" s="100" t="s">
        <v>172</v>
      </c>
      <c r="C81" s="100"/>
      <c r="D81" s="100"/>
      <c r="E81" s="100"/>
      <c r="F81" s="100"/>
      <c r="G81" s="61" t="s">
        <v>176</v>
      </c>
      <c r="H81" s="61" t="s">
        <v>104</v>
      </c>
      <c r="I81" s="61">
        <v>2</v>
      </c>
      <c r="J81" s="62">
        <v>4075</v>
      </c>
      <c r="K81" s="61">
        <v>10</v>
      </c>
      <c r="L81" s="62">
        <f t="shared" si="4"/>
        <v>3668</v>
      </c>
      <c r="M81" s="63">
        <f t="shared" si="5"/>
        <v>7336</v>
      </c>
    </row>
    <row r="82" spans="1:13" ht="40.5" customHeight="1">
      <c r="A82" s="59">
        <v>62</v>
      </c>
      <c r="B82" s="100" t="s">
        <v>197</v>
      </c>
      <c r="C82" s="100"/>
      <c r="D82" s="100"/>
      <c r="E82" s="100"/>
      <c r="F82" s="100"/>
      <c r="G82" s="61" t="s">
        <v>176</v>
      </c>
      <c r="H82" s="61" t="s">
        <v>104</v>
      </c>
      <c r="I82" s="61">
        <v>2</v>
      </c>
      <c r="J82" s="62">
        <v>951</v>
      </c>
      <c r="K82" s="61">
        <v>10</v>
      </c>
      <c r="L82" s="62">
        <f t="shared" si="4"/>
        <v>856</v>
      </c>
      <c r="M82" s="63">
        <f t="shared" si="5"/>
        <v>1712</v>
      </c>
    </row>
    <row r="83" spans="1:13" ht="25.5" customHeight="1">
      <c r="A83" s="59">
        <v>63</v>
      </c>
      <c r="B83" s="100" t="s">
        <v>173</v>
      </c>
      <c r="C83" s="100"/>
      <c r="D83" s="100"/>
      <c r="E83" s="100"/>
      <c r="F83" s="100"/>
      <c r="G83" s="61" t="s">
        <v>176</v>
      </c>
      <c r="H83" s="61" t="s">
        <v>104</v>
      </c>
      <c r="I83" s="61">
        <v>1</v>
      </c>
      <c r="J83" s="62">
        <v>241</v>
      </c>
      <c r="K83" s="61">
        <v>10</v>
      </c>
      <c r="L83" s="62">
        <f t="shared" si="4"/>
        <v>217</v>
      </c>
      <c r="M83" s="63">
        <f t="shared" si="5"/>
        <v>217</v>
      </c>
    </row>
    <row r="84" spans="1:13" ht="12.75" customHeight="1">
      <c r="A84" s="59">
        <v>64</v>
      </c>
      <c r="B84" s="100" t="s">
        <v>194</v>
      </c>
      <c r="C84" s="100"/>
      <c r="D84" s="100"/>
      <c r="E84" s="100"/>
      <c r="F84" s="100"/>
      <c r="G84" s="61" t="s">
        <v>176</v>
      </c>
      <c r="H84" s="61" t="s">
        <v>104</v>
      </c>
      <c r="I84" s="61">
        <v>6</v>
      </c>
      <c r="J84" s="62">
        <v>227</v>
      </c>
      <c r="K84" s="61">
        <v>10</v>
      </c>
      <c r="L84" s="62">
        <f t="shared" si="4"/>
        <v>204</v>
      </c>
      <c r="M84" s="63">
        <f t="shared" si="5"/>
        <v>1224</v>
      </c>
    </row>
    <row r="85" spans="1:13" ht="39.75" customHeight="1">
      <c r="A85" s="59">
        <v>65</v>
      </c>
      <c r="B85" s="100" t="s">
        <v>174</v>
      </c>
      <c r="C85" s="100"/>
      <c r="D85" s="100"/>
      <c r="E85" s="100"/>
      <c r="F85" s="100"/>
      <c r="G85" s="61" t="s">
        <v>176</v>
      </c>
      <c r="H85" s="61" t="s">
        <v>104</v>
      </c>
      <c r="I85" s="61">
        <v>1</v>
      </c>
      <c r="J85" s="62">
        <v>2566</v>
      </c>
      <c r="K85" s="61">
        <v>10</v>
      </c>
      <c r="L85" s="62">
        <f t="shared" si="4"/>
        <v>2309</v>
      </c>
      <c r="M85" s="63">
        <f t="shared" si="5"/>
        <v>2309</v>
      </c>
    </row>
    <row r="86" spans="1:13" ht="25.5" customHeight="1">
      <c r="A86" s="59">
        <v>66</v>
      </c>
      <c r="B86" s="100" t="s">
        <v>190</v>
      </c>
      <c r="C86" s="100"/>
      <c r="D86" s="100"/>
      <c r="E86" s="100"/>
      <c r="F86" s="100"/>
      <c r="G86" s="61" t="s">
        <v>176</v>
      </c>
      <c r="H86" s="61" t="s">
        <v>104</v>
      </c>
      <c r="I86" s="61">
        <v>2</v>
      </c>
      <c r="J86" s="62">
        <v>1546</v>
      </c>
      <c r="K86" s="61">
        <v>10</v>
      </c>
      <c r="L86" s="62">
        <f t="shared" si="4"/>
        <v>1391</v>
      </c>
      <c r="M86" s="63">
        <f t="shared" si="5"/>
        <v>2782</v>
      </c>
    </row>
    <row r="87" spans="1:13" ht="25.5" customHeight="1">
      <c r="A87" s="59">
        <v>67</v>
      </c>
      <c r="B87" s="100" t="s">
        <v>175</v>
      </c>
      <c r="C87" s="100"/>
      <c r="D87" s="100"/>
      <c r="E87" s="100"/>
      <c r="F87" s="100"/>
      <c r="G87" s="61" t="s">
        <v>176</v>
      </c>
      <c r="H87" s="61" t="s">
        <v>104</v>
      </c>
      <c r="I87" s="61">
        <v>9</v>
      </c>
      <c r="J87" s="62">
        <v>106</v>
      </c>
      <c r="K87" s="61">
        <v>10</v>
      </c>
      <c r="L87" s="62">
        <f t="shared" si="4"/>
        <v>95</v>
      </c>
      <c r="M87" s="63">
        <f t="shared" si="5"/>
        <v>855</v>
      </c>
    </row>
    <row r="88" spans="1:13" ht="12.75" customHeight="1">
      <c r="A88" s="59">
        <v>68</v>
      </c>
      <c r="B88" s="100" t="s">
        <v>193</v>
      </c>
      <c r="C88" s="100"/>
      <c r="D88" s="100"/>
      <c r="E88" s="100"/>
      <c r="F88" s="100"/>
      <c r="G88" s="61" t="s">
        <v>176</v>
      </c>
      <c r="H88" s="61" t="s">
        <v>104</v>
      </c>
      <c r="I88" s="61">
        <v>1</v>
      </c>
      <c r="J88" s="62">
        <v>2491</v>
      </c>
      <c r="K88" s="61">
        <v>10</v>
      </c>
      <c r="L88" s="62">
        <f t="shared" si="4"/>
        <v>2242</v>
      </c>
      <c r="M88" s="63">
        <f t="shared" si="5"/>
        <v>2242</v>
      </c>
    </row>
    <row r="89" spans="1:13" ht="12.75" customHeight="1">
      <c r="A89" s="59">
        <v>69</v>
      </c>
      <c r="B89" s="100" t="s">
        <v>191</v>
      </c>
      <c r="C89" s="100"/>
      <c r="D89" s="100"/>
      <c r="E89" s="100"/>
      <c r="F89" s="100"/>
      <c r="G89" s="61" t="s">
        <v>176</v>
      </c>
      <c r="H89" s="61" t="s">
        <v>104</v>
      </c>
      <c r="I89" s="61">
        <v>15</v>
      </c>
      <c r="J89" s="62">
        <v>85</v>
      </c>
      <c r="K89" s="61">
        <v>10</v>
      </c>
      <c r="L89" s="62">
        <f t="shared" si="4"/>
        <v>77</v>
      </c>
      <c r="M89" s="63">
        <f t="shared" si="5"/>
        <v>1155</v>
      </c>
    </row>
    <row r="90" spans="1:13" ht="12.75" customHeight="1">
      <c r="A90" s="59">
        <v>70</v>
      </c>
      <c r="B90" s="100" t="s">
        <v>192</v>
      </c>
      <c r="C90" s="100"/>
      <c r="D90" s="100"/>
      <c r="E90" s="100"/>
      <c r="F90" s="100"/>
      <c r="G90" s="61" t="s">
        <v>176</v>
      </c>
      <c r="H90" s="61" t="s">
        <v>104</v>
      </c>
      <c r="I90" s="61">
        <v>15</v>
      </c>
      <c r="J90" s="62">
        <v>149</v>
      </c>
      <c r="K90" s="61">
        <v>10</v>
      </c>
      <c r="L90" s="62">
        <f t="shared" si="4"/>
        <v>134</v>
      </c>
      <c r="M90" s="63">
        <f t="shared" si="5"/>
        <v>2010</v>
      </c>
    </row>
    <row r="91" spans="1:13" ht="25.5" customHeight="1">
      <c r="A91" s="59">
        <v>71</v>
      </c>
      <c r="B91" s="100" t="s">
        <v>183</v>
      </c>
      <c r="C91" s="100"/>
      <c r="D91" s="100"/>
      <c r="E91" s="100"/>
      <c r="F91" s="100"/>
      <c r="G91" s="61" t="s">
        <v>188</v>
      </c>
      <c r="H91" s="61" t="s">
        <v>104</v>
      </c>
      <c r="I91" s="61">
        <v>2</v>
      </c>
      <c r="J91" s="62">
        <v>11970</v>
      </c>
      <c r="K91" s="61">
        <v>10</v>
      </c>
      <c r="L91" s="62">
        <f t="shared" si="4"/>
        <v>10773</v>
      </c>
      <c r="M91" s="63">
        <f t="shared" si="5"/>
        <v>21546</v>
      </c>
    </row>
    <row r="92" spans="1:13" ht="25.5" customHeight="1">
      <c r="A92" s="59">
        <v>72</v>
      </c>
      <c r="B92" s="100" t="s">
        <v>184</v>
      </c>
      <c r="C92" s="100"/>
      <c r="D92" s="100"/>
      <c r="E92" s="100"/>
      <c r="F92" s="100"/>
      <c r="G92" s="61" t="s">
        <v>188</v>
      </c>
      <c r="H92" s="61" t="s">
        <v>104</v>
      </c>
      <c r="I92" s="61">
        <v>2</v>
      </c>
      <c r="J92" s="62">
        <v>4733</v>
      </c>
      <c r="K92" s="61">
        <v>10</v>
      </c>
      <c r="L92" s="62">
        <f t="shared" si="4"/>
        <v>4260</v>
      </c>
      <c r="M92" s="63">
        <f t="shared" si="5"/>
        <v>8520</v>
      </c>
    </row>
    <row r="93" spans="1:13" ht="25.5" customHeight="1">
      <c r="A93" s="59">
        <v>73</v>
      </c>
      <c r="B93" s="100" t="s">
        <v>185</v>
      </c>
      <c r="C93" s="100"/>
      <c r="D93" s="100"/>
      <c r="E93" s="100"/>
      <c r="F93" s="100"/>
      <c r="G93" s="61" t="s">
        <v>188</v>
      </c>
      <c r="H93" s="61" t="s">
        <v>104</v>
      </c>
      <c r="I93" s="61">
        <v>3</v>
      </c>
      <c r="J93" s="62">
        <v>466</v>
      </c>
      <c r="K93" s="61">
        <v>10</v>
      </c>
      <c r="L93" s="62">
        <f t="shared" si="4"/>
        <v>419</v>
      </c>
      <c r="M93" s="63">
        <f t="shared" si="5"/>
        <v>1257</v>
      </c>
    </row>
    <row r="94" spans="1:13" ht="25.5" customHeight="1">
      <c r="A94" s="59">
        <v>74</v>
      </c>
      <c r="B94" s="100" t="s">
        <v>186</v>
      </c>
      <c r="C94" s="100"/>
      <c r="D94" s="100"/>
      <c r="E94" s="100"/>
      <c r="F94" s="100"/>
      <c r="G94" s="61" t="s">
        <v>188</v>
      </c>
      <c r="H94" s="61" t="s">
        <v>104</v>
      </c>
      <c r="I94" s="61">
        <v>1</v>
      </c>
      <c r="J94" s="62">
        <v>6714</v>
      </c>
      <c r="K94" s="61">
        <v>10</v>
      </c>
      <c r="L94" s="62">
        <f t="shared" si="4"/>
        <v>6043</v>
      </c>
      <c r="M94" s="63">
        <f t="shared" si="5"/>
        <v>6043</v>
      </c>
    </row>
    <row r="95" spans="1:13" ht="25.5" customHeight="1" thickBot="1">
      <c r="A95" s="60">
        <v>75</v>
      </c>
      <c r="B95" s="87" t="s">
        <v>187</v>
      </c>
      <c r="C95" s="87"/>
      <c r="D95" s="87"/>
      <c r="E95" s="87"/>
      <c r="F95" s="87"/>
      <c r="G95" s="64" t="s">
        <v>189</v>
      </c>
      <c r="H95" s="64" t="s">
        <v>104</v>
      </c>
      <c r="I95" s="64">
        <v>1</v>
      </c>
      <c r="J95" s="65">
        <v>19305</v>
      </c>
      <c r="K95" s="64">
        <v>10</v>
      </c>
      <c r="L95" s="65">
        <f>ROUND(J95-J95/100*K95,)</f>
        <v>17375</v>
      </c>
      <c r="M95" s="66">
        <f>L95*I95</f>
        <v>17375</v>
      </c>
    </row>
    <row r="96" spans="1:13" ht="13.5" thickBot="1">
      <c r="A96" s="84" t="s">
        <v>6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6"/>
      <c r="M96" s="53">
        <f>SUM(M21:M95)</f>
        <v>112526.59</v>
      </c>
    </row>
    <row r="97" spans="1:13" ht="12.75">
      <c r="A97" s="54" t="s">
        <v>76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</row>
    <row r="98" spans="1:13" ht="12.75">
      <c r="A98" s="2" t="s">
        <v>74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2" t="s">
        <v>95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4" t="s">
        <v>97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4" t="s">
        <v>98</v>
      </c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5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8" t="s">
        <v>16</v>
      </c>
      <c r="B104" s="8"/>
      <c r="C104" s="8" t="str">
        <f>'Формула числа прописью'!B4</f>
        <v>Сто двенадцать тысяч пятьсот двадцать шесть рублей 59 коп.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2.75">
      <c r="A105" s="5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52"/>
      <c r="B106" s="2"/>
      <c r="C106" s="2"/>
      <c r="D106" s="2" t="s">
        <v>87</v>
      </c>
      <c r="E106" s="2"/>
      <c r="F106" s="2"/>
      <c r="G106" s="2"/>
      <c r="H106" s="2"/>
      <c r="I106" s="2"/>
      <c r="J106" s="2"/>
      <c r="K106" s="2"/>
      <c r="L106" s="2" t="s">
        <v>5</v>
      </c>
      <c r="M106" s="2"/>
    </row>
    <row r="107" spans="1:13" ht="12.75">
      <c r="A107" s="5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52"/>
      <c r="B108" s="2"/>
      <c r="C108" s="2"/>
      <c r="D108" s="2" t="s">
        <v>88</v>
      </c>
      <c r="E108" s="2"/>
      <c r="F108" s="2"/>
      <c r="G108" s="2"/>
      <c r="H108" s="2"/>
      <c r="I108" s="2"/>
      <c r="J108" s="2"/>
      <c r="K108" s="2"/>
      <c r="L108" s="2" t="s">
        <v>89</v>
      </c>
      <c r="M108" s="2"/>
    </row>
    <row r="109" spans="1:13" ht="12.75">
      <c r="A109" s="5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3" t="s">
        <v>85</v>
      </c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3"/>
      <c r="B111" s="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3" t="s">
        <v>13</v>
      </c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 t="s">
        <v>12</v>
      </c>
      <c r="M112" s="2"/>
    </row>
    <row r="113" spans="1:13" ht="12.75">
      <c r="A113" s="5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ht="12.75">
      <c r="A114" s="68" t="s">
        <v>94</v>
      </c>
    </row>
    <row r="115" ht="12.75">
      <c r="A115" s="68"/>
    </row>
    <row r="116" spans="1:13" ht="12.75">
      <c r="A116" s="52"/>
      <c r="B116" s="3" t="s">
        <v>99</v>
      </c>
      <c r="C116" s="3"/>
      <c r="D116" s="3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52"/>
      <c r="B117" s="2" t="s">
        <v>8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ht="15">
      <c r="Q118" s="51"/>
    </row>
    <row r="137" ht="12" customHeight="1"/>
    <row r="138" ht="12" customHeight="1"/>
  </sheetData>
  <sheetProtection/>
  <mergeCells count="104">
    <mergeCell ref="B91:F91"/>
    <mergeCell ref="B92:F92"/>
    <mergeCell ref="B93:F93"/>
    <mergeCell ref="B94:F94"/>
    <mergeCell ref="B85:F85"/>
    <mergeCell ref="B86:F86"/>
    <mergeCell ref="B87:F87"/>
    <mergeCell ref="B88:F88"/>
    <mergeCell ref="B89:F89"/>
    <mergeCell ref="B90:F90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A11:J11"/>
    <mergeCell ref="A12:J12"/>
    <mergeCell ref="K10:M10"/>
    <mergeCell ref="K11:M11"/>
    <mergeCell ref="K12:M12"/>
    <mergeCell ref="L16:M16"/>
    <mergeCell ref="A16:B16"/>
    <mergeCell ref="A1:M1"/>
    <mergeCell ref="A2:M2"/>
    <mergeCell ref="A3:M3"/>
    <mergeCell ref="A4:M4"/>
    <mergeCell ref="A5:M5"/>
    <mergeCell ref="A8:M8"/>
    <mergeCell ref="A7:M7"/>
    <mergeCell ref="A9:M9"/>
    <mergeCell ref="C16:K16"/>
    <mergeCell ref="A6:M6"/>
    <mergeCell ref="A96:L96"/>
    <mergeCell ref="B95:F95"/>
    <mergeCell ref="B21:F21"/>
    <mergeCell ref="A10:C10"/>
    <mergeCell ref="F14:K14"/>
    <mergeCell ref="D10:J10"/>
    <mergeCell ref="L17:M18"/>
    <mergeCell ref="A17:B17"/>
    <mergeCell ref="C17:E17"/>
    <mergeCell ref="F17:H17"/>
    <mergeCell ref="I17:K17"/>
    <mergeCell ref="B20:F20"/>
    <mergeCell ref="J18:K18"/>
    <mergeCell ref="C18:H18"/>
  </mergeCells>
  <hyperlinks>
    <hyperlink ref="C18" r:id="rId1" display="gosti.school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S101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17.00390625" style="9" customWidth="1"/>
    <col min="2" max="2" width="9.00390625" style="9" customWidth="1"/>
    <col min="3" max="3" width="6.625" style="9" customWidth="1"/>
    <col min="4" max="4" width="13.625" style="9" customWidth="1"/>
    <col min="5" max="5" width="23.00390625" style="9" customWidth="1"/>
    <col min="6" max="6" width="9.375" style="9" customWidth="1"/>
    <col min="7" max="7" width="9.125" style="9" customWidth="1"/>
    <col min="8" max="8" width="13.25390625" style="25" customWidth="1"/>
    <col min="9" max="9" width="10.125" style="9" bestFit="1" customWidth="1"/>
    <col min="10" max="12" width="9.125" style="9" customWidth="1"/>
    <col min="13" max="13" width="15.375" style="9" bestFit="1" customWidth="1"/>
    <col min="14" max="16" width="9.125" style="9" customWidth="1"/>
    <col min="17" max="17" width="15.375" style="9" bestFit="1" customWidth="1"/>
    <col min="18" max="16384" width="9.125" style="9" customWidth="1"/>
  </cols>
  <sheetData>
    <row r="1" spans="1:14" ht="30" customHeight="1">
      <c r="A1" s="107" t="s">
        <v>17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2:8" ht="15.75">
      <c r="B2" s="10"/>
      <c r="C2" s="10"/>
      <c r="D2" s="10"/>
      <c r="E2" s="11">
        <f>Лист1!M96</f>
        <v>112526.59</v>
      </c>
      <c r="G2" s="12"/>
      <c r="H2" s="13"/>
    </row>
    <row r="3" spans="1:19" ht="15.75">
      <c r="A3" s="14" t="s">
        <v>18</v>
      </c>
      <c r="B3" s="15" t="str">
        <f>SUBSTITUTE(B5,F9,F10,1)</f>
        <v>Сто двенадцать тысяч пятьсот двадцать шесть рублей 59 коп.</v>
      </c>
      <c r="E3" s="16"/>
      <c r="H3" s="17"/>
      <c r="I3"/>
      <c r="J3" s="17"/>
      <c r="K3" s="17"/>
      <c r="L3" s="17"/>
      <c r="M3" s="18" t="s">
        <v>19</v>
      </c>
      <c r="N3" s="110">
        <f ca="1">TODAY()</f>
        <v>42482</v>
      </c>
      <c r="O3" s="110"/>
      <c r="P3">
        <f>DAY(N3)</f>
        <v>22</v>
      </c>
      <c r="Q3" s="19" t="str">
        <f>IF(Q4&gt;7,S3,S4)</f>
        <v>апреля</v>
      </c>
      <c r="R3" s="20">
        <f>YEAR(N3)</f>
        <v>2016</v>
      </c>
      <c r="S3" s="21" t="str">
        <f>IF(Q4=8,"августа",IF(Q4=9,"сентября",IF(Q4=10,"октября",IF(Q4=11,"ноября",IF(Q4=12,"декабря","не отсюда")))))</f>
        <v>не отсюда</v>
      </c>
    </row>
    <row r="4" spans="1:19" ht="12.75">
      <c r="A4" s="14" t="s">
        <v>20</v>
      </c>
      <c r="B4" s="22" t="str">
        <f>SUBSTITUTE(B6,F9,F10,1)</f>
        <v>Сто двенадцать тысяч пятьсот двадцать шесть рублей 59 коп.</v>
      </c>
      <c r="H4" s="17"/>
      <c r="I4" s="17"/>
      <c r="J4" s="17"/>
      <c r="K4" s="111" t="str">
        <f>CONCATENATE(" «  ",P3,"  »  ",Q3,"  ",R3," г.")</f>
        <v> «  22  »  апреля  2016 г.</v>
      </c>
      <c r="L4" s="111"/>
      <c r="M4" s="111"/>
      <c r="N4" s="23"/>
      <c r="O4" s="23"/>
      <c r="P4" s="17"/>
      <c r="Q4" s="19">
        <f>MONTH(N3)</f>
        <v>4</v>
      </c>
      <c r="R4" s="17"/>
      <c r="S4" s="21" t="str">
        <f>IF(Q4=1,"января",IF(Q4=2,"февраля",IF(Q4=3,"марта",IF(Q4=4,"апреля",IF(Q4=5,"мая",IF(Q4=6,"июня",IF(Q4=7,"июля","брать не отсюда")))))))</f>
        <v>апреля</v>
      </c>
    </row>
    <row r="5" spans="1:2" ht="12.75">
      <c r="A5" s="24" t="s">
        <v>21</v>
      </c>
      <c r="B5" s="22" t="str">
        <f>CONCATENATE(A8,A9,A10,A11,A12)</f>
        <v>сто двенадцать тысяч пятьсот двадцать шесть рублей 59 коп.</v>
      </c>
    </row>
    <row r="6" spans="1:8" s="22" customFormat="1" ht="12.75">
      <c r="A6" s="24" t="s">
        <v>22</v>
      </c>
      <c r="B6" s="22" t="str">
        <f>CONCATENATE(A8,A9,A10,A11,A12,B8,B9,C9)</f>
        <v>сто двенадцать тысяч пятьсот двадцать шесть рублей 59 коп.</v>
      </c>
      <c r="C6" s="9"/>
      <c r="D6" s="9"/>
      <c r="E6" s="9"/>
      <c r="H6" s="26"/>
    </row>
    <row r="7" spans="4:10" ht="12.75">
      <c r="D7" s="25"/>
      <c r="H7" s="108" t="s">
        <v>23</v>
      </c>
      <c r="I7" s="108"/>
      <c r="J7" s="108"/>
    </row>
    <row r="8" spans="1:10" ht="12.75" customHeight="1">
      <c r="A8" s="27">
        <f>CONCATENATE(IF(B15=0,"",E15),IF(B16=0,"",IF(C17&lt;20,IF(C17&lt;16,IF(C17&lt;10,E16,D17),F17),E16)),IF(B17=0,"",IF(NOT(B16=1),E17,"")),F18)</f>
      </c>
      <c r="D8" s="25"/>
      <c r="F8" s="28">
        <f>CODE(B6)</f>
        <v>241</v>
      </c>
      <c r="G8" s="29"/>
      <c r="H8" s="108"/>
      <c r="I8" s="108"/>
      <c r="J8" s="108"/>
    </row>
    <row r="9" spans="1:17" ht="12.75" customHeight="1">
      <c r="A9" s="30">
        <f>CONCATENATE(IF(B19=0,"",E19),IF(B20=0,"",IF(C21&lt;20,IF(C21&lt;16,IF(C21&lt;10,E20,D21),F21),E20)),IF(B21=0,"",IF(NOT(B20=1),E21,"")),F22)</f>
      </c>
      <c r="B9" s="31"/>
      <c r="D9" s="32"/>
      <c r="F9" s="28" t="str">
        <f>CHAR(F8)</f>
        <v>с</v>
      </c>
      <c r="G9" s="29"/>
      <c r="H9" s="108"/>
      <c r="I9" s="108"/>
      <c r="J9" s="108"/>
      <c r="Q9" s="33"/>
    </row>
    <row r="10" spans="1:10" s="30" customFormat="1" ht="12.75" customHeight="1">
      <c r="A10" s="30" t="str">
        <f>CONCATENATE(IF(B23=0,"",E23),IF(B24=0,"",IF(C25&lt;20,IF(C25&lt;16,IF(C25&lt;10,E24,D25),F25),E24)),IF(B25=0,"",IF(NOT(B24=1),E25,"")),F26)</f>
        <v>сто двенадцать тысяч </v>
      </c>
      <c r="D10" s="34"/>
      <c r="E10" s="35"/>
      <c r="F10" s="28" t="str">
        <f>PROPER(F9)</f>
        <v>С</v>
      </c>
      <c r="G10" s="29"/>
      <c r="H10" s="108"/>
      <c r="I10" s="108"/>
      <c r="J10" s="108"/>
    </row>
    <row r="11" spans="1:10" s="30" customFormat="1" ht="12.75" customHeight="1">
      <c r="A11" s="30" t="str">
        <f>CONCATENATE(IF(B27=0,"",E27),IF(B28=0,"",IF(C29&lt;20,IF(C29&lt;16,IF(C29&lt;10,E28,D29),F29),E28)),IF(B29=0,"",IF(NOT(B28=1),E29,"")),F30)</f>
        <v>пятьсот двадцать шесть рублей </v>
      </c>
      <c r="D11" s="34"/>
      <c r="E11" s="35"/>
      <c r="H11" s="108"/>
      <c r="I11" s="108"/>
      <c r="J11" s="108"/>
    </row>
    <row r="12" spans="1:13" s="30" customFormat="1" ht="12.75">
      <c r="A12" s="36" t="str">
        <f>CONCATENATE(IF(C31=0,"0",C31),IF(C32=0,"0",C32)," ",F33)</f>
        <v>59 коп.</v>
      </c>
      <c r="D12" s="34"/>
      <c r="E12" s="35"/>
      <c r="M12" s="37">
        <f ca="1">TODAY()</f>
        <v>42482</v>
      </c>
    </row>
    <row r="13" spans="1:13" s="30" customFormat="1" ht="12.75">
      <c r="A13" s="36"/>
      <c r="D13" s="38"/>
      <c r="E13" s="39">
        <f>TRUNC(E2)</f>
        <v>112526</v>
      </c>
      <c r="F13" s="38" t="s">
        <v>24</v>
      </c>
      <c r="H13" s="34"/>
      <c r="M13" s="40"/>
    </row>
    <row r="14" spans="1:8" s="30" customFormat="1" ht="12.75">
      <c r="A14" s="41">
        <f>TRUNC(A15/10)</f>
        <v>0</v>
      </c>
      <c r="B14" s="34"/>
      <c r="C14" s="38"/>
      <c r="H14" s="34"/>
    </row>
    <row r="15" spans="1:15" s="30" customFormat="1" ht="12.75">
      <c r="A15" s="41">
        <f>TRUNC(A16/10)</f>
        <v>0</v>
      </c>
      <c r="B15" s="34">
        <f>TRUNC(RIGHT(A15))</f>
        <v>0</v>
      </c>
      <c r="C15" s="38">
        <f>B15</f>
        <v>0</v>
      </c>
      <c r="E15" s="42" t="str">
        <f>IF(B15=1,E43,IF(B15=2,G35,IF(B15=3,G36,IF(B15=4,G37,IF(B15=5,G38,IF(B15=6,G39,IF(B15=7,G40,IF(B15=8,G41,G42))))))))</f>
        <v>девятьсот </v>
      </c>
      <c r="H15" s="34"/>
      <c r="O15" s="30" t="s">
        <v>25</v>
      </c>
    </row>
    <row r="16" spans="1:15" s="30" customFormat="1" ht="12.75">
      <c r="A16" s="41">
        <f>TRUNC(A17/10)</f>
        <v>0</v>
      </c>
      <c r="B16" s="34">
        <f>TRUNC(RIGHT(A16))</f>
        <v>0</v>
      </c>
      <c r="C16" s="38">
        <f>IF(B16=1,"",B16)</f>
        <v>0</v>
      </c>
      <c r="E16" s="43">
        <f>IF(OR(C16=0,B16=1),"",IF(B16=2,E35,IF(B16=3,E36,IF(B16=4,E37,IF(B16=5,E38,IF(B16=6,E39,IF(B16=7,E40,IF(B16=8,E41,E42))))))))</f>
      </c>
      <c r="H16" s="34"/>
      <c r="O16" s="30" t="s">
        <v>26</v>
      </c>
    </row>
    <row r="17" spans="1:15" s="30" customFormat="1" ht="12.75">
      <c r="A17" s="41">
        <f>TRUNC(A19/10)</f>
        <v>0</v>
      </c>
      <c r="B17" s="34">
        <f>TRUNC(RIGHT(A17))</f>
        <v>0</v>
      </c>
      <c r="C17" s="38">
        <f>IF(B16=1,B17+10,IF(B17=0,0,B17))</f>
        <v>0</v>
      </c>
      <c r="D17" s="30">
        <f>IF(AND(C17&gt;9,C17&lt;16),IF(C17=10,D34,IF(C17=11,D35,IF(C17=12,D36,IF(C17=13,D37,IF(C17=14,D38,IF(C17=15,D39,)))))),"")</f>
      </c>
      <c r="E17" s="43" t="str">
        <f>IF(B17=1,A34,IF(B17=2,A35,IF(B17=3,A36,IF(B17=4,A37,IF(B17=5,A38,IF(B17=6,A39,IF(B17=7,A40,IF(B17=8,A41,A42))))))))</f>
        <v>девять </v>
      </c>
      <c r="F17" s="30">
        <f>IF(AND(C17&gt;15,C17&lt;20),IF(C17=16,D40,IF(C17=17,D41,IF(C17=18,D42,IF(C17=19,D43,)))),"")</f>
      </c>
      <c r="H17" s="34"/>
      <c r="O17" s="30" t="s">
        <v>27</v>
      </c>
    </row>
    <row r="18" spans="1:15" s="30" customFormat="1" ht="12.75">
      <c r="A18" s="41"/>
      <c r="B18" s="34"/>
      <c r="D18" s="34"/>
      <c r="E18" s="30">
        <f>B17+B16*10+B15*100</f>
        <v>0</v>
      </c>
      <c r="F18" s="30">
        <f>IF(E18=0,"",IF(B16=1,"миллиардов ",IF(B17=1,"милиард ",IF(OR(B17=2,B17=3,B17=4),"миллиарда ","милиардов "))))</f>
      </c>
      <c r="H18" s="34"/>
      <c r="O18" s="30" t="s">
        <v>28</v>
      </c>
    </row>
    <row r="19" spans="1:8" s="30" customFormat="1" ht="12.75">
      <c r="A19" s="41">
        <f>TRUNC(A20/10)</f>
        <v>0</v>
      </c>
      <c r="B19" s="34">
        <f>TRUNC(RIGHT(A19))</f>
        <v>0</v>
      </c>
      <c r="C19" s="38">
        <f>B19</f>
        <v>0</v>
      </c>
      <c r="E19" s="42" t="str">
        <f>IF(B19=1,E43,IF(B19=2,G35,IF(B19=3,G36,IF(B19=4,G37,IF(B19=5,G38,IF(B19=6,G39,IF(B19=7,G40,IF(B19=8,G41,G42))))))))</f>
        <v>девятьсот </v>
      </c>
      <c r="H19" s="34"/>
    </row>
    <row r="20" spans="1:6" ht="12.75">
      <c r="A20" s="41">
        <f>TRUNC(A21/10)</f>
        <v>0</v>
      </c>
      <c r="B20" s="34">
        <f>TRUNC(RIGHT(A20))</f>
        <v>0</v>
      </c>
      <c r="C20" s="38">
        <f>IF(B20=1,"",B20)</f>
        <v>0</v>
      </c>
      <c r="D20" s="30"/>
      <c r="E20" s="43">
        <f>IF(OR(C20=0,B20=1),"",IF(B20=2,E35,IF(B20=3,E36,IF(B20=4,E37,IF(B20=5,E38,IF(B20=6,E39,IF(B20=7,E40,IF(B20=8,E41,E42))))))))</f>
      </c>
      <c r="F20" s="30"/>
    </row>
    <row r="21" spans="1:6" s="30" customFormat="1" ht="12.75">
      <c r="A21" s="41">
        <f>TRUNC(A23/10)</f>
        <v>0</v>
      </c>
      <c r="B21" s="34">
        <f>TRUNC(RIGHT(A21))</f>
        <v>0</v>
      </c>
      <c r="C21" s="38">
        <f>IF(B20=1,B21+10,IF(B21=0,0,B21))</f>
        <v>0</v>
      </c>
      <c r="D21" s="30">
        <f>IF(AND(C21&gt;9,C21&lt;16),IF(C21=10,D34,IF(C21=11,D35,IF(C21=12,D36,IF(C21=13,D37,IF(C21=14,D38,IF(C21=15,D39,)))))),"")</f>
      </c>
      <c r="E21" s="43" t="str">
        <f>IF(B21=1,A34,IF(B21=2,A35,IF(B21=3,A36,IF(B21=4,A37,IF(B21=5,A38,IF(B21=6,A39,IF(B21=7,A40,IF(B21=8,A41,A42))))))))</f>
        <v>девять </v>
      </c>
      <c r="F21" s="30">
        <f>IF(AND(C21&gt;15,C21&lt;20),IF(C21=16,D40,IF(C21=17,D41,IF(C21=18,D42,IF(C21=19,D43,)))),"")</f>
      </c>
    </row>
    <row r="22" spans="1:6" s="30" customFormat="1" ht="12.75">
      <c r="A22" s="41"/>
      <c r="B22" s="34"/>
      <c r="C22" s="38"/>
      <c r="E22" s="30">
        <f>B21+B20*10+B19*100</f>
        <v>0</v>
      </c>
      <c r="F22" s="30">
        <f>IF(E22=0,"",IF(B20=1,"миллионов ",IF(B21=1,"миллион ",IF(OR(B21=2,B21=3,B21=4),"миллиона ","миллионов "))))</f>
      </c>
    </row>
    <row r="23" spans="1:9" s="30" customFormat="1" ht="12.75">
      <c r="A23" s="41">
        <f>TRUNC(A24/10)</f>
        <v>1</v>
      </c>
      <c r="B23" s="34">
        <f>TRUNC(RIGHT(A23))</f>
        <v>1</v>
      </c>
      <c r="C23" s="38">
        <f>B23</f>
        <v>1</v>
      </c>
      <c r="E23" s="42" t="str">
        <f>IF(B23=1,E43,IF(B23=2,G35,IF(B23=3,G36,IF(B23=4,G37,IF(B23=5,G38,IF(B23=6,G39,IF(B23=7,G40,IF(B23=8,G41,G42))))))))</f>
        <v>сто </v>
      </c>
      <c r="I23" s="37"/>
    </row>
    <row r="24" spans="1:5" s="30" customFormat="1" ht="12.75">
      <c r="A24" s="41">
        <f>TRUNC(A25/10)</f>
        <v>11</v>
      </c>
      <c r="B24" s="34">
        <f>TRUNC(RIGHT(A24))</f>
        <v>1</v>
      </c>
      <c r="C24" s="38">
        <f>IF(B24=1,"",B24)</f>
      </c>
      <c r="E24" s="43">
        <f>IF(OR(C24=0,B24=1),"",IF(B24=2,E35,IF(B24=3,E36,IF(B24=4,E37,IF(B24=5,E38,IF(B24=6,E39,IF(B24=7,E40,IF(B24=8,E41,E42))))))))</f>
      </c>
    </row>
    <row r="25" spans="1:6" s="30" customFormat="1" ht="12.75">
      <c r="A25" s="41">
        <f>TRUNC(A27/10)</f>
        <v>112</v>
      </c>
      <c r="B25" s="34">
        <f>TRUNC(RIGHT(A25))</f>
        <v>2</v>
      </c>
      <c r="C25" s="38">
        <f>IF(B24=1,B25+10,IF(B25=0,0,B25))</f>
        <v>12</v>
      </c>
      <c r="D25" s="30" t="str">
        <f>IF(AND(C25&gt;9,C25&lt;16),IF(C25=10,D34,IF(C25=11,D35,IF(C25=12,D36,IF(C25=13,D37,IF(C25=14,D38,IF(C25=15,D39,)))))),"")</f>
        <v>двенадцать </v>
      </c>
      <c r="E25" s="43" t="str">
        <f>IF(B25=1,B34,IF(B25=2,B35,IF(B25=3,A36,IF(B25=4,A37,IF(B25=5,A38,IF(B25=6,A39,IF(B25=7,A40,IF(B25=8,A41,A42))))))))</f>
        <v>две </v>
      </c>
      <c r="F25" s="30">
        <f>IF(AND(C25&gt;15,C25&lt;20),IF(C25=16,D40,IF(C25=17,D41,IF(C25=18,D42,IF(C25=19,D43,)))),"")</f>
      </c>
    </row>
    <row r="26" spans="1:6" s="30" customFormat="1" ht="12.75">
      <c r="A26" s="41"/>
      <c r="B26" s="34"/>
      <c r="C26" s="38"/>
      <c r="E26" s="44">
        <f>B23*100+B24*10+B25</f>
        <v>112</v>
      </c>
      <c r="F26" s="30" t="str">
        <f>IF(E26=0,"",IF(B24=1,"тысяч ",IF(B25=1,"тысяча ",IF(OR(B25=2,B25=3,B25=4),"тысячи ","тысяч "))))</f>
        <v>тысяч </v>
      </c>
    </row>
    <row r="27" spans="1:5" s="30" customFormat="1" ht="12.75">
      <c r="A27" s="41">
        <f>TRUNC(A28/10)</f>
        <v>1125</v>
      </c>
      <c r="B27" s="34">
        <f>TRUNC(RIGHT(A27))</f>
        <v>5</v>
      </c>
      <c r="C27" s="38">
        <f>B27</f>
        <v>5</v>
      </c>
      <c r="E27" s="42" t="str">
        <f>IF(B27=1,E43,IF(B27=2,G35,IF(B27=3,G36,IF(B27=4,G37,IF(B27=5,G38,IF(B27=6,G39,IF(B27=7,G40,IF(B27=8,G41,G42))))))))</f>
        <v>пятьсот </v>
      </c>
    </row>
    <row r="28" spans="1:7" s="30" customFormat="1" ht="12.75">
      <c r="A28" s="41">
        <f>TRUNC(A29/10)</f>
        <v>11252</v>
      </c>
      <c r="B28" s="45">
        <f>TRUNC(RIGHT(A28))</f>
        <v>2</v>
      </c>
      <c r="C28" s="38">
        <f>IF(B28=1,"",B28)</f>
        <v>2</v>
      </c>
      <c r="E28" s="43" t="str">
        <f>IF(OR(C28=0,B28=1),"",IF(C28=2,E35,IF(C28=3,E36,IF(C28=4,E37,IF(C28=5,E38,IF(C28=6,E39,IF(C28=7,E40,IF(C28=8,E41,E42))))))))</f>
        <v>двадцать </v>
      </c>
      <c r="G28" s="34"/>
    </row>
    <row r="29" spans="1:7" s="30" customFormat="1" ht="12.75">
      <c r="A29" s="41">
        <f>E13</f>
        <v>112526</v>
      </c>
      <c r="B29" s="34">
        <f>TRUNC(RIGHT(A29))</f>
        <v>6</v>
      </c>
      <c r="C29" s="38">
        <f>IF(B28=1,B29+10,IF(B29=0,0,B29))</f>
        <v>6</v>
      </c>
      <c r="D29" s="30">
        <f>IF(AND(C29&gt;9,C29&lt;16),IF(C29=10,D34,IF(C29=11,D35,IF(C29=12,D36,IF(C29=13,D37,IF(C29=14,D38,IF(C29=15,D39,)))))),"")</f>
      </c>
      <c r="E29" s="43" t="str">
        <f>IF(B29=1,A34,IF(B29=2,A35,IF(B29=3,A36,IF(B29=4,A37,IF(B29=5,A38,IF(B29=6,A39,IF(B29=7,A40,IF(B29=8,A41,A42))))))))</f>
        <v>шесть </v>
      </c>
      <c r="F29" s="30">
        <f>IF(AND(C29&gt;15,C29&lt;20),IF(C29=16,D40,IF(C29=17,D41,IF(C29=18,D42,IF(C29=19,D43,)))),"")</f>
      </c>
      <c r="G29" s="34"/>
    </row>
    <row r="30" spans="1:7" s="30" customFormat="1" ht="12.75">
      <c r="A30" s="36"/>
      <c r="B30" s="45"/>
      <c r="C30" s="46"/>
      <c r="E30" s="44">
        <f>B27*100+B28*10+B29</f>
        <v>526</v>
      </c>
      <c r="F30" s="30" t="str">
        <f>IF(E30+E26+E22+E18=0,"ноль рублей ",IF(C29=1,"рубль ",IF(OR(C29=2,C29=3,C29=4),"рубля ","рублей ")))</f>
        <v>рублей </v>
      </c>
      <c r="G30" s="34"/>
    </row>
    <row r="31" spans="1:8" s="30" customFormat="1" ht="12.75">
      <c r="A31" s="47">
        <f>ROUND(100*(E2-E13),0)</f>
        <v>59</v>
      </c>
      <c r="C31" s="46">
        <f>TRUNC(A31/10)</f>
        <v>5</v>
      </c>
      <c r="E31" s="43" t="str">
        <f>IF(OR(C31=1,C31=0),"",IF(C31=2,E35,IF(C31=3,E36,IF(C31=4,E37,IF(C31=5,E38,IF(C31=6,E39,IF(C31=7,E40,IF(C31=8,E41,E42))))))))</f>
        <v>пятьдесят </v>
      </c>
      <c r="H31" s="34"/>
    </row>
    <row r="32" spans="3:8" s="30" customFormat="1" ht="12.75">
      <c r="C32" s="46">
        <f>TRUNC(A31-C31*10)</f>
        <v>9</v>
      </c>
      <c r="E32" s="43" t="str">
        <f>IF(C32=1,B34,IF(C32=2,B35,IF(C32=3,A36,IF(C32=4,A37,IF(C32=5,A38,IF(C32=6,A39,IF(C32=7,A40,IF(C32=8,A41,A42))))))))</f>
        <v>девять </v>
      </c>
      <c r="H32" s="34"/>
    </row>
    <row r="33" spans="6:8" s="30" customFormat="1" ht="12.75">
      <c r="F33" s="30" t="s">
        <v>29</v>
      </c>
      <c r="H33" s="34"/>
    </row>
    <row r="34" spans="1:8" s="30" customFormat="1" ht="12.75">
      <c r="A34" s="48" t="s">
        <v>30</v>
      </c>
      <c r="B34" s="48" t="s">
        <v>31</v>
      </c>
      <c r="C34" s="48"/>
      <c r="D34" s="48" t="s">
        <v>32</v>
      </c>
      <c r="H34" s="34"/>
    </row>
    <row r="35" spans="1:7" s="30" customFormat="1" ht="12.75">
      <c r="A35" s="48" t="s">
        <v>33</v>
      </c>
      <c r="B35" s="48" t="s">
        <v>34</v>
      </c>
      <c r="C35" s="48"/>
      <c r="D35" s="48" t="s">
        <v>35</v>
      </c>
      <c r="E35" s="48" t="s">
        <v>36</v>
      </c>
      <c r="G35" s="48" t="s">
        <v>37</v>
      </c>
    </row>
    <row r="36" spans="1:7" s="30" customFormat="1" ht="12.75">
      <c r="A36" s="48" t="s">
        <v>38</v>
      </c>
      <c r="B36" s="48"/>
      <c r="C36" s="48"/>
      <c r="D36" s="48" t="s">
        <v>39</v>
      </c>
      <c r="E36" s="48" t="s">
        <v>40</v>
      </c>
      <c r="G36" s="48" t="s">
        <v>41</v>
      </c>
    </row>
    <row r="37" spans="1:7" s="30" customFormat="1" ht="12.75">
      <c r="A37" s="48" t="s">
        <v>42</v>
      </c>
      <c r="B37" s="48"/>
      <c r="C37" s="48"/>
      <c r="D37" s="48" t="s">
        <v>43</v>
      </c>
      <c r="E37" s="48" t="s">
        <v>44</v>
      </c>
      <c r="G37" s="48" t="s">
        <v>45</v>
      </c>
    </row>
    <row r="38" spans="1:7" s="30" customFormat="1" ht="12.75">
      <c r="A38" s="48" t="s">
        <v>46</v>
      </c>
      <c r="B38" s="48"/>
      <c r="C38" s="48"/>
      <c r="D38" s="48" t="s">
        <v>47</v>
      </c>
      <c r="E38" s="48" t="s">
        <v>48</v>
      </c>
      <c r="G38" s="48" t="s">
        <v>49</v>
      </c>
    </row>
    <row r="39" spans="1:7" s="30" customFormat="1" ht="12.75">
      <c r="A39" s="48" t="s">
        <v>50</v>
      </c>
      <c r="B39" s="48"/>
      <c r="C39" s="48"/>
      <c r="D39" s="48" t="s">
        <v>51</v>
      </c>
      <c r="E39" s="48" t="s">
        <v>52</v>
      </c>
      <c r="G39" s="48" t="s">
        <v>53</v>
      </c>
    </row>
    <row r="40" spans="1:7" s="30" customFormat="1" ht="12.75">
      <c r="A40" s="48" t="s">
        <v>54</v>
      </c>
      <c r="B40" s="48"/>
      <c r="C40" s="48"/>
      <c r="D40" s="48" t="s">
        <v>55</v>
      </c>
      <c r="E40" s="48" t="s">
        <v>56</v>
      </c>
      <c r="G40" s="48" t="s">
        <v>57</v>
      </c>
    </row>
    <row r="41" spans="1:7" s="30" customFormat="1" ht="12.75">
      <c r="A41" s="49" t="s">
        <v>58</v>
      </c>
      <c r="B41" s="48"/>
      <c r="C41" s="48"/>
      <c r="D41" s="48" t="s">
        <v>59</v>
      </c>
      <c r="E41" s="48" t="s">
        <v>60</v>
      </c>
      <c r="G41" s="48" t="s">
        <v>61</v>
      </c>
    </row>
    <row r="42" spans="1:7" s="30" customFormat="1" ht="12.75">
      <c r="A42" s="48" t="s">
        <v>62</v>
      </c>
      <c r="B42" s="48"/>
      <c r="C42" s="48"/>
      <c r="D42" s="48" t="s">
        <v>63</v>
      </c>
      <c r="E42" s="48" t="s">
        <v>64</v>
      </c>
      <c r="G42" s="48" t="s">
        <v>65</v>
      </c>
    </row>
    <row r="43" spans="2:8" s="30" customFormat="1" ht="12.75">
      <c r="B43" s="48"/>
      <c r="C43" s="48"/>
      <c r="D43" s="48" t="s">
        <v>66</v>
      </c>
      <c r="E43" s="48" t="s">
        <v>67</v>
      </c>
      <c r="H43" s="34"/>
    </row>
    <row r="44" spans="1:11" s="30" customFormat="1" ht="12.75">
      <c r="A44" s="112" t="s">
        <v>68</v>
      </c>
      <c r="B44" s="112"/>
      <c r="C44" s="112"/>
      <c r="D44" s="112"/>
      <c r="E44" s="112"/>
      <c r="F44" s="112"/>
      <c r="G44" s="112"/>
      <c r="H44" s="112"/>
      <c r="I44" s="112"/>
      <c r="J44" s="109" t="s">
        <v>69</v>
      </c>
      <c r="K44" s="109"/>
    </row>
    <row r="45" spans="1:11" s="30" customFormat="1" ht="12.75">
      <c r="A45" s="112"/>
      <c r="B45" s="112"/>
      <c r="C45" s="112"/>
      <c r="D45" s="112"/>
      <c r="E45" s="112"/>
      <c r="F45" s="112"/>
      <c r="G45" s="112"/>
      <c r="H45" s="112"/>
      <c r="I45" s="112"/>
      <c r="J45" s="109"/>
      <c r="K45" s="109"/>
    </row>
    <row r="46" spans="2:10" s="30" customFormat="1" ht="12.75">
      <c r="B46" s="48"/>
      <c r="C46" s="48"/>
      <c r="G46" s="113" t="s">
        <v>70</v>
      </c>
      <c r="H46" s="113"/>
      <c r="I46" s="113"/>
      <c r="J46" s="50" t="s">
        <v>71</v>
      </c>
    </row>
    <row r="47" spans="2:8" s="30" customFormat="1" ht="12.75">
      <c r="B47" s="48"/>
      <c r="C47" s="48"/>
      <c r="H47" s="34"/>
    </row>
    <row r="48" spans="2:8" s="30" customFormat="1" ht="12.75">
      <c r="B48" s="48"/>
      <c r="C48" s="48"/>
      <c r="H48" s="34"/>
    </row>
    <row r="49" spans="2:8" s="30" customFormat="1" ht="12.75">
      <c r="B49" s="48"/>
      <c r="C49" s="48"/>
      <c r="H49" s="34"/>
    </row>
    <row r="50" spans="2:8" s="30" customFormat="1" ht="12.75">
      <c r="B50" s="48"/>
      <c r="C50" s="48"/>
      <c r="H50" s="34"/>
    </row>
    <row r="51" spans="2:8" s="30" customFormat="1" ht="12.75">
      <c r="B51" s="48"/>
      <c r="C51" s="48"/>
      <c r="H51" s="34"/>
    </row>
    <row r="52" spans="2:8" s="30" customFormat="1" ht="12.75">
      <c r="B52" s="48"/>
      <c r="C52" s="48"/>
      <c r="H52" s="34"/>
    </row>
    <row r="100" spans="1:4" ht="12.75">
      <c r="A100" s="109" t="s">
        <v>72</v>
      </c>
      <c r="B100" s="109"/>
      <c r="C100" s="109"/>
      <c r="D100" s="109"/>
    </row>
    <row r="101" ht="12.75">
      <c r="A101" s="9" t="s">
        <v>73</v>
      </c>
    </row>
  </sheetData>
  <sheetProtection/>
  <mergeCells count="8">
    <mergeCell ref="A1:N1"/>
    <mergeCell ref="H7:J11"/>
    <mergeCell ref="A100:D100"/>
    <mergeCell ref="N3:O3"/>
    <mergeCell ref="K4:M4"/>
    <mergeCell ref="A44:I45"/>
    <mergeCell ref="J44:K45"/>
    <mergeCell ref="G46:I46"/>
  </mergeCells>
  <hyperlinks>
    <hyperlink ref="A100:D100" r:id="rId1" display="© Олег Оксанич 2005г  www.allok.ru"/>
    <hyperlink ref="J44" r:id="rId2" display="http://www.allok.ru/"/>
    <hyperlink ref="J46" r:id="rId3" tooltip="Замечания о программе" display="olegator@allok.ru"/>
  </hyperlinks>
  <printOptions/>
  <pageMargins left="0.75" right="0.75" top="1" bottom="1" header="0.5" footer="0.5"/>
  <pageSetup horizontalDpi="600" verticalDpi="600"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Секретарь</cp:lastModifiedBy>
  <cp:lastPrinted>2015-11-23T09:28:26Z</cp:lastPrinted>
  <dcterms:created xsi:type="dcterms:W3CDTF">2001-10-04T06:11:48Z</dcterms:created>
  <dcterms:modified xsi:type="dcterms:W3CDTF">2016-04-22T08:20:55Z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